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715" windowHeight="7755" tabRatio="370"/>
  </bookViews>
  <sheets>
    <sheet name="Entwicklung Vermögen" sheetId="1" r:id="rId1"/>
  </sheets>
  <calcPr calcId="145621"/>
</workbook>
</file>

<file path=xl/calcChain.xml><?xml version="1.0" encoding="utf-8"?>
<calcChain xmlns="http://schemas.openxmlformats.org/spreadsheetml/2006/main">
  <c r="Q6" i="1" l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N8" i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H6" i="1"/>
  <c r="G7" i="1"/>
  <c r="D21" i="1"/>
  <c r="H8" i="1" s="1"/>
  <c r="D25" i="1"/>
  <c r="D24" i="1"/>
  <c r="D22" i="1"/>
  <c r="D23" i="1" s="1"/>
  <c r="G8" i="1" l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F66" i="1" s="1"/>
  <c r="H63" i="1"/>
  <c r="H55" i="1"/>
  <c r="H47" i="1"/>
  <c r="H39" i="1"/>
  <c r="H31" i="1"/>
  <c r="H23" i="1"/>
  <c r="H15" i="1"/>
  <c r="H61" i="1"/>
  <c r="H53" i="1"/>
  <c r="H37" i="1"/>
  <c r="H29" i="1"/>
  <c r="H21" i="1"/>
  <c r="H13" i="1"/>
  <c r="I6" i="1"/>
  <c r="J6" i="1" s="1"/>
  <c r="H7" i="1"/>
  <c r="H59" i="1"/>
  <c r="H51" i="1"/>
  <c r="H43" i="1"/>
  <c r="H35" i="1"/>
  <c r="H27" i="1"/>
  <c r="H19" i="1"/>
  <c r="H11" i="1"/>
  <c r="H45" i="1"/>
  <c r="H65" i="1"/>
  <c r="H57" i="1"/>
  <c r="H49" i="1"/>
  <c r="H41" i="1"/>
  <c r="H33" i="1"/>
  <c r="H25" i="1"/>
  <c r="H17" i="1"/>
  <c r="H9" i="1"/>
  <c r="H66" i="1"/>
  <c r="H62" i="1"/>
  <c r="H58" i="1"/>
  <c r="H54" i="1"/>
  <c r="H50" i="1"/>
  <c r="H46" i="1"/>
  <c r="H42" i="1"/>
  <c r="H38" i="1"/>
  <c r="H34" i="1"/>
  <c r="H30" i="1"/>
  <c r="H26" i="1"/>
  <c r="H22" i="1"/>
  <c r="H18" i="1"/>
  <c r="H14" i="1"/>
  <c r="H10" i="1"/>
  <c r="H64" i="1"/>
  <c r="H60" i="1"/>
  <c r="H56" i="1"/>
  <c r="H52" i="1"/>
  <c r="H48" i="1"/>
  <c r="H44" i="1"/>
  <c r="H40" i="1"/>
  <c r="H36" i="1"/>
  <c r="H32" i="1"/>
  <c r="H28" i="1"/>
  <c r="H24" i="1"/>
  <c r="H20" i="1"/>
  <c r="H16" i="1"/>
  <c r="H12" i="1"/>
  <c r="F6" i="1"/>
  <c r="F65" i="1"/>
  <c r="F59" i="1"/>
  <c r="F62" i="1"/>
  <c r="F61" i="1"/>
  <c r="F64" i="1"/>
  <c r="F55" i="1"/>
  <c r="F47" i="1"/>
  <c r="F39" i="1"/>
  <c r="F35" i="1"/>
  <c r="F31" i="1"/>
  <c r="F50" i="1"/>
  <c r="F46" i="1"/>
  <c r="F42" i="1"/>
  <c r="F38" i="1"/>
  <c r="F34" i="1"/>
  <c r="F30" i="1"/>
  <c r="F53" i="1"/>
  <c r="F49" i="1"/>
  <c r="F45" i="1"/>
  <c r="F41" i="1"/>
  <c r="F37" i="1"/>
  <c r="F33" i="1"/>
  <c r="F29" i="1"/>
  <c r="F56" i="1"/>
  <c r="F52" i="1"/>
  <c r="F48" i="1"/>
  <c r="F44" i="1"/>
  <c r="F40" i="1"/>
  <c r="F36" i="1"/>
  <c r="F32" i="1"/>
  <c r="F28" i="1"/>
  <c r="F27" i="1"/>
  <c r="F23" i="1"/>
  <c r="F19" i="1"/>
  <c r="F15" i="1"/>
  <c r="F11" i="1"/>
  <c r="F21" i="1"/>
  <c r="F17" i="1"/>
  <c r="F13" i="1"/>
  <c r="F9" i="1"/>
  <c r="F26" i="1"/>
  <c r="F22" i="1"/>
  <c r="F18" i="1"/>
  <c r="F14" i="1"/>
  <c r="F10" i="1"/>
  <c r="F25" i="1"/>
  <c r="F24" i="1"/>
  <c r="F20" i="1"/>
  <c r="F16" i="1"/>
  <c r="F12" i="1"/>
  <c r="F8" i="1"/>
  <c r="F7" i="1"/>
  <c r="I7" i="1" l="1"/>
  <c r="J7" i="1" s="1"/>
  <c r="F54" i="1"/>
  <c r="F43" i="1"/>
  <c r="F60" i="1"/>
  <c r="F58" i="1"/>
  <c r="F63" i="1"/>
  <c r="F51" i="1"/>
  <c r="F57" i="1"/>
  <c r="M6" i="1"/>
  <c r="M7" i="1" s="1"/>
  <c r="N6" i="1"/>
  <c r="L6" i="1"/>
  <c r="I8" i="1"/>
  <c r="J8" i="1" s="1"/>
  <c r="I9" i="1" s="1"/>
  <c r="J9" i="1" s="1"/>
  <c r="I10" i="1" s="1"/>
  <c r="J10" i="1" s="1"/>
  <c r="M8" i="1" l="1"/>
  <c r="L7" i="1"/>
  <c r="I11" i="1"/>
  <c r="J11" i="1" s="1"/>
  <c r="M9" i="1" l="1"/>
  <c r="L8" i="1"/>
  <c r="I12" i="1"/>
  <c r="J12" i="1" s="1"/>
  <c r="M10" i="1" l="1"/>
  <c r="L9" i="1"/>
  <c r="I13" i="1"/>
  <c r="J13" i="1" s="1"/>
  <c r="M11" i="1" l="1"/>
  <c r="L10" i="1"/>
  <c r="I14" i="1"/>
  <c r="J14" i="1" s="1"/>
  <c r="M12" i="1" l="1"/>
  <c r="L11" i="1"/>
  <c r="I15" i="1"/>
  <c r="J15" i="1" s="1"/>
  <c r="M13" i="1" l="1"/>
  <c r="L12" i="1"/>
  <c r="I16" i="1"/>
  <c r="J16" i="1" s="1"/>
  <c r="M14" i="1" l="1"/>
  <c r="L13" i="1"/>
  <c r="I17" i="1"/>
  <c r="J17" i="1" s="1"/>
  <c r="M15" i="1" l="1"/>
  <c r="L14" i="1"/>
  <c r="I18" i="1"/>
  <c r="J18" i="1" s="1"/>
  <c r="M16" i="1" l="1"/>
  <c r="L15" i="1"/>
  <c r="I19" i="1"/>
  <c r="J19" i="1" s="1"/>
  <c r="M17" i="1" l="1"/>
  <c r="L16" i="1"/>
  <c r="I20" i="1"/>
  <c r="J20" i="1" s="1"/>
  <c r="M18" i="1" l="1"/>
  <c r="L17" i="1"/>
  <c r="I21" i="1"/>
  <c r="J21" i="1" s="1"/>
  <c r="M19" i="1" l="1"/>
  <c r="L18" i="1"/>
  <c r="I22" i="1"/>
  <c r="J22" i="1" s="1"/>
  <c r="M20" i="1" l="1"/>
  <c r="L19" i="1"/>
  <c r="I23" i="1"/>
  <c r="J23" i="1" s="1"/>
  <c r="M21" i="1" l="1"/>
  <c r="L20" i="1"/>
  <c r="I24" i="1"/>
  <c r="J24" i="1" s="1"/>
  <c r="M22" i="1" l="1"/>
  <c r="L21" i="1"/>
  <c r="I25" i="1"/>
  <c r="J25" i="1" s="1"/>
  <c r="M23" i="1" l="1"/>
  <c r="L22" i="1"/>
  <c r="I26" i="1"/>
  <c r="J26" i="1" s="1"/>
  <c r="M24" i="1" l="1"/>
  <c r="L23" i="1"/>
  <c r="I27" i="1"/>
  <c r="J27" i="1" s="1"/>
  <c r="M25" i="1" l="1"/>
  <c r="L24" i="1"/>
  <c r="I28" i="1"/>
  <c r="J28" i="1" s="1"/>
  <c r="M26" i="1" l="1"/>
  <c r="L25" i="1"/>
  <c r="I29" i="1"/>
  <c r="J29" i="1" s="1"/>
  <c r="M27" i="1" l="1"/>
  <c r="L26" i="1"/>
  <c r="I30" i="1"/>
  <c r="J30" i="1" s="1"/>
  <c r="M28" i="1" l="1"/>
  <c r="L27" i="1"/>
  <c r="I31" i="1"/>
  <c r="J31" i="1" l="1"/>
  <c r="I32" i="1" s="1"/>
  <c r="J32" i="1" s="1"/>
  <c r="M29" i="1"/>
  <c r="L28" i="1"/>
  <c r="M30" i="1" l="1"/>
  <c r="L29" i="1"/>
  <c r="I33" i="1"/>
  <c r="J33" i="1" s="1"/>
  <c r="M31" i="1" l="1"/>
  <c r="L30" i="1"/>
  <c r="I34" i="1"/>
  <c r="J34" i="1" s="1"/>
  <c r="M32" i="1" l="1"/>
  <c r="L31" i="1"/>
  <c r="I35" i="1"/>
  <c r="J35" i="1" s="1"/>
  <c r="M33" i="1" l="1"/>
  <c r="L32" i="1"/>
  <c r="I36" i="1"/>
  <c r="J36" i="1" s="1"/>
  <c r="L33" i="1" l="1"/>
  <c r="M34" i="1"/>
  <c r="I37" i="1"/>
  <c r="J37" i="1" s="1"/>
  <c r="M35" i="1" l="1"/>
  <c r="L34" i="1"/>
  <c r="I38" i="1"/>
  <c r="J38" i="1" s="1"/>
  <c r="M36" i="1" l="1"/>
  <c r="L35" i="1"/>
  <c r="I39" i="1"/>
  <c r="J39" i="1" s="1"/>
  <c r="M37" i="1" l="1"/>
  <c r="L36" i="1"/>
  <c r="I40" i="1"/>
  <c r="J40" i="1" s="1"/>
  <c r="M38" i="1" l="1"/>
  <c r="L37" i="1"/>
  <c r="I41" i="1"/>
  <c r="J41" i="1" s="1"/>
  <c r="M39" i="1" l="1"/>
  <c r="L38" i="1"/>
  <c r="I42" i="1"/>
  <c r="J42" i="1" l="1"/>
  <c r="P6" i="1" s="1"/>
  <c r="O6" i="1"/>
  <c r="M40" i="1"/>
  <c r="L39" i="1"/>
  <c r="I43" i="1"/>
  <c r="J43" i="1" s="1"/>
  <c r="O7" i="1" l="1"/>
  <c r="P7" i="1" s="1"/>
  <c r="O8" i="1" s="1"/>
  <c r="P8" i="1" s="1"/>
  <c r="O9" i="1" s="1"/>
  <c r="P9" i="1" s="1"/>
  <c r="O10" i="1" s="1"/>
  <c r="P10" i="1" s="1"/>
  <c r="O11" i="1" s="1"/>
  <c r="P11" i="1" s="1"/>
  <c r="O12" i="1" s="1"/>
  <c r="P12" i="1" s="1"/>
  <c r="O13" i="1" s="1"/>
  <c r="P13" i="1" s="1"/>
  <c r="O14" i="1" s="1"/>
  <c r="P14" i="1" s="1"/>
  <c r="O15" i="1" s="1"/>
  <c r="P15" i="1" s="1"/>
  <c r="O16" i="1" s="1"/>
  <c r="P16" i="1" s="1"/>
  <c r="O17" i="1" s="1"/>
  <c r="P17" i="1" s="1"/>
  <c r="O18" i="1" s="1"/>
  <c r="P18" i="1" s="1"/>
  <c r="O19" i="1" s="1"/>
  <c r="M41" i="1"/>
  <c r="L40" i="1"/>
  <c r="I44" i="1"/>
  <c r="J44" i="1" s="1"/>
  <c r="L41" i="1" l="1"/>
  <c r="M42" i="1"/>
  <c r="P19" i="1"/>
  <c r="O20" i="1" s="1"/>
  <c r="I45" i="1"/>
  <c r="J45" i="1" s="1"/>
  <c r="M43" i="1" l="1"/>
  <c r="L42" i="1"/>
  <c r="P20" i="1"/>
  <c r="O21" i="1" s="1"/>
  <c r="I46" i="1"/>
  <c r="J46" i="1" s="1"/>
  <c r="M44" i="1" l="1"/>
  <c r="L43" i="1"/>
  <c r="P21" i="1"/>
  <c r="O22" i="1" s="1"/>
  <c r="I47" i="1"/>
  <c r="J47" i="1" s="1"/>
  <c r="M45" i="1" l="1"/>
  <c r="L44" i="1"/>
  <c r="P22" i="1"/>
  <c r="O23" i="1" s="1"/>
  <c r="I48" i="1"/>
  <c r="J48" i="1" s="1"/>
  <c r="M46" i="1" l="1"/>
  <c r="L45" i="1"/>
  <c r="P23" i="1"/>
  <c r="O24" i="1" s="1"/>
  <c r="I49" i="1"/>
  <c r="J49" i="1" s="1"/>
  <c r="M47" i="1" l="1"/>
  <c r="L46" i="1"/>
  <c r="P24" i="1"/>
  <c r="O25" i="1" s="1"/>
  <c r="I50" i="1"/>
  <c r="J50" i="1" s="1"/>
  <c r="M48" i="1" l="1"/>
  <c r="L47" i="1"/>
  <c r="P25" i="1"/>
  <c r="O26" i="1" s="1"/>
  <c r="I51" i="1"/>
  <c r="J51" i="1" s="1"/>
  <c r="M49" i="1" l="1"/>
  <c r="L48" i="1"/>
  <c r="P26" i="1"/>
  <c r="O27" i="1" s="1"/>
  <c r="I52" i="1"/>
  <c r="J52" i="1" s="1"/>
  <c r="M50" i="1" l="1"/>
  <c r="L49" i="1"/>
  <c r="P27" i="1"/>
  <c r="O28" i="1" s="1"/>
  <c r="I53" i="1"/>
  <c r="J53" i="1" s="1"/>
  <c r="M51" i="1" l="1"/>
  <c r="L50" i="1"/>
  <c r="P28" i="1"/>
  <c r="O29" i="1" s="1"/>
  <c r="I54" i="1"/>
  <c r="J54" i="1" s="1"/>
  <c r="M52" i="1" l="1"/>
  <c r="L51" i="1"/>
  <c r="P29" i="1"/>
  <c r="O30" i="1" s="1"/>
  <c r="I55" i="1"/>
  <c r="J55" i="1" s="1"/>
  <c r="M53" i="1" l="1"/>
  <c r="L52" i="1"/>
  <c r="P30" i="1"/>
  <c r="O31" i="1" s="1"/>
  <c r="I56" i="1"/>
  <c r="J56" i="1" s="1"/>
  <c r="M54" i="1" l="1"/>
  <c r="L53" i="1"/>
  <c r="P31" i="1"/>
  <c r="O32" i="1" s="1"/>
  <c r="I57" i="1"/>
  <c r="J57" i="1" s="1"/>
  <c r="M55" i="1" l="1"/>
  <c r="L54" i="1"/>
  <c r="P32" i="1"/>
  <c r="O33" i="1" s="1"/>
  <c r="I58" i="1"/>
  <c r="J58" i="1" s="1"/>
  <c r="M56" i="1" l="1"/>
  <c r="L55" i="1"/>
  <c r="P33" i="1"/>
  <c r="O34" i="1" s="1"/>
  <c r="I59" i="1"/>
  <c r="J59" i="1" s="1"/>
  <c r="M57" i="1" l="1"/>
  <c r="L56" i="1"/>
  <c r="P34" i="1"/>
  <c r="O35" i="1" s="1"/>
  <c r="I60" i="1"/>
  <c r="J60" i="1" s="1"/>
  <c r="M58" i="1" l="1"/>
  <c r="L57" i="1"/>
  <c r="P35" i="1"/>
  <c r="O36" i="1" s="1"/>
  <c r="I61" i="1"/>
  <c r="J61" i="1" s="1"/>
  <c r="M59" i="1" l="1"/>
  <c r="L58" i="1"/>
  <c r="P36" i="1"/>
  <c r="O37" i="1" s="1"/>
  <c r="I62" i="1"/>
  <c r="J62" i="1" s="1"/>
  <c r="M60" i="1" l="1"/>
  <c r="L59" i="1"/>
  <c r="P37" i="1"/>
  <c r="O38" i="1" s="1"/>
  <c r="I63" i="1"/>
  <c r="J63" i="1" s="1"/>
  <c r="M61" i="1" l="1"/>
  <c r="L60" i="1"/>
  <c r="P38" i="1"/>
  <c r="O39" i="1" s="1"/>
  <c r="I64" i="1"/>
  <c r="J64" i="1" s="1"/>
  <c r="M62" i="1" l="1"/>
  <c r="L61" i="1"/>
  <c r="P39" i="1"/>
  <c r="O40" i="1" s="1"/>
  <c r="I65" i="1"/>
  <c r="J65" i="1" s="1"/>
  <c r="M63" i="1" l="1"/>
  <c r="L62" i="1"/>
  <c r="P40" i="1"/>
  <c r="O41" i="1" s="1"/>
  <c r="I66" i="1"/>
  <c r="J66" i="1" s="1"/>
  <c r="P41" i="1" l="1"/>
  <c r="O42" i="1" s="1"/>
  <c r="M64" i="1"/>
  <c r="L63" i="1"/>
  <c r="M65" i="1" l="1"/>
  <c r="L64" i="1"/>
  <c r="P42" i="1"/>
  <c r="O43" i="1" s="1"/>
  <c r="P43" i="1" l="1"/>
  <c r="O44" i="1" s="1"/>
  <c r="M66" i="1"/>
  <c r="L66" i="1" s="1"/>
  <c r="L65" i="1"/>
  <c r="P44" i="1" l="1"/>
  <c r="O45" i="1" s="1"/>
  <c r="P45" i="1" l="1"/>
  <c r="O46" i="1" s="1"/>
  <c r="P46" i="1" l="1"/>
  <c r="O47" i="1" s="1"/>
  <c r="P47" i="1" l="1"/>
  <c r="O48" i="1" s="1"/>
  <c r="P48" i="1" l="1"/>
  <c r="O49" i="1" s="1"/>
  <c r="P49" i="1" l="1"/>
  <c r="O50" i="1" s="1"/>
  <c r="P50" i="1" l="1"/>
  <c r="O51" i="1" s="1"/>
  <c r="P51" i="1" l="1"/>
  <c r="O52" i="1" s="1"/>
  <c r="P52" i="1" l="1"/>
  <c r="O53" i="1" s="1"/>
  <c r="P53" i="1" l="1"/>
  <c r="O54" i="1" s="1"/>
  <c r="P54" i="1" l="1"/>
  <c r="O55" i="1" s="1"/>
  <c r="P55" i="1" l="1"/>
  <c r="O56" i="1" s="1"/>
  <c r="P56" i="1" l="1"/>
  <c r="O57" i="1" s="1"/>
  <c r="P57" i="1" l="1"/>
  <c r="O58" i="1" s="1"/>
  <c r="P58" i="1" l="1"/>
  <c r="O59" i="1" s="1"/>
  <c r="P59" i="1" l="1"/>
  <c r="O60" i="1" s="1"/>
  <c r="P60" i="1" l="1"/>
  <c r="O61" i="1" s="1"/>
  <c r="P61" i="1" l="1"/>
  <c r="O62" i="1" s="1"/>
  <c r="P62" i="1" l="1"/>
  <c r="O63" i="1" s="1"/>
  <c r="P63" i="1" l="1"/>
  <c r="O64" i="1" s="1"/>
  <c r="P64" i="1" l="1"/>
  <c r="O65" i="1" s="1"/>
  <c r="P65" i="1" l="1"/>
  <c r="O66" i="1" s="1"/>
  <c r="P66" i="1" s="1"/>
</calcChain>
</file>

<file path=xl/sharedStrings.xml><?xml version="1.0" encoding="utf-8"?>
<sst xmlns="http://schemas.openxmlformats.org/spreadsheetml/2006/main" count="37" uniqueCount="31">
  <si>
    <t>Reale Rendite</t>
  </si>
  <si>
    <t>Jahr</t>
  </si>
  <si>
    <t>Vermögen</t>
  </si>
  <si>
    <t>Sparrate</t>
  </si>
  <si>
    <t>Reale Zinsen</t>
  </si>
  <si>
    <t>Dateneingabe</t>
  </si>
  <si>
    <t>Dein Geburtstag</t>
  </si>
  <si>
    <t>Deine Sparrate pro Monat</t>
  </si>
  <si>
    <t>Abzug von Steuern</t>
  </si>
  <si>
    <t>Inflationsrate</t>
  </si>
  <si>
    <t>Berechnungen</t>
  </si>
  <si>
    <t>Deine kalkulierte Rendite/Zinssatz</t>
  </si>
  <si>
    <t>vor Steuern und Inflation</t>
  </si>
  <si>
    <t>Aktuelles Jahr</t>
  </si>
  <si>
    <t>Deine Lebenserwartung in Jahren</t>
  </si>
  <si>
    <t>(Männer 78, Frauen 83 Jahre)</t>
  </si>
  <si>
    <t>Zusätzlicher Puffer Lebenserwartung</t>
  </si>
  <si>
    <t>Statistisches Todesjahr</t>
  </si>
  <si>
    <t>Deine monatlichen Einnnahmen</t>
  </si>
  <si>
    <t>Deine monatlichen Ausgaben</t>
  </si>
  <si>
    <t>Vorwärts-Rechnung</t>
  </si>
  <si>
    <t>Rückwärts-Rechnung</t>
  </si>
  <si>
    <t>Ausgaben pro Monat</t>
  </si>
  <si>
    <t>Berechnung: Vermögensentwicklung und Renteneintritt</t>
  </si>
  <si>
    <t>Dein aktuelles Barvermögen</t>
  </si>
  <si>
    <t>Jahr des Renteneintritts</t>
  </si>
  <si>
    <t>Monatlicher Geldverzehr in der Rente</t>
  </si>
  <si>
    <t>Anleitung</t>
  </si>
  <si>
    <t>1) Füllen Sie nur die grün hinterlegten Felder aus, alles andere berechnet sich automatisch!</t>
  </si>
  <si>
    <t>2) Hier lesen Sie ab, wie sich Ihr Vermögen zukünftig entwickeln kann</t>
  </si>
  <si>
    <t>3) Erst wird ermittelt, wie viel Vermögen Sie bis zum Jahr Ihres Renteneintritts angespart haben, dann wird ermittelt, wielange Sie mit diesem Geld noch "aushalten", bevor Sie pleite gehen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</si>
</sst>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€&quot;;[Red]\-#,##0\ &quot;€&quot;"/>
    <numFmt numFmtId="43" formatCode="_-* #,##0.00\ _€_-;\-* #,##0.00\ _€_-;_-* &quot;-&quot;??\ _€_-;_-@_-"/>
    <numFmt numFmtId="164" formatCode="0.0%"/>
    <numFmt numFmtId="165" formatCode="_-* #,##0\ [$€-407]_-;\-* #,##0\ [$€-407]_-;_-* &quot;-&quot;??\ [$€-407]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2" fillId="2" borderId="1" xfId="0" applyFont="1" applyFill="1" applyBorder="1"/>
    <xf numFmtId="0" fontId="0" fillId="2" borderId="3" xfId="0" applyFill="1" applyBorder="1" applyAlignment="1">
      <alignment horizontal="center"/>
    </xf>
    <xf numFmtId="165" fontId="0" fillId="2" borderId="0" xfId="1" applyNumberFormat="1" applyFont="1" applyFill="1"/>
    <xf numFmtId="0" fontId="0" fillId="2" borderId="4" xfId="0" applyFill="1" applyBorder="1" applyAlignment="1">
      <alignment horizontal="center"/>
    </xf>
    <xf numFmtId="165" fontId="0" fillId="2" borderId="0" xfId="1" applyNumberFormat="1" applyFont="1" applyFill="1" applyBorder="1"/>
    <xf numFmtId="165" fontId="0" fillId="2" borderId="5" xfId="1" applyNumberFormat="1" applyFont="1" applyFill="1" applyBorder="1"/>
    <xf numFmtId="0" fontId="0" fillId="2" borderId="6" xfId="0" applyFill="1" applyBorder="1" applyAlignment="1">
      <alignment horizontal="center"/>
    </xf>
    <xf numFmtId="165" fontId="0" fillId="2" borderId="7" xfId="1" applyNumberFormat="1" applyFont="1" applyFill="1" applyBorder="1"/>
    <xf numFmtId="165" fontId="0" fillId="2" borderId="8" xfId="1" applyNumberFormat="1" applyFont="1" applyFill="1" applyBorder="1"/>
    <xf numFmtId="0" fontId="2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7" xfId="0" applyFill="1" applyBorder="1"/>
    <xf numFmtId="0" fontId="0" fillId="3" borderId="8" xfId="0" applyFill="1" applyBorder="1" applyAlignment="1">
      <alignment horizontal="center"/>
    </xf>
    <xf numFmtId="0" fontId="2" fillId="2" borderId="2" xfId="0" applyFont="1" applyFill="1" applyBorder="1"/>
    <xf numFmtId="0" fontId="2" fillId="2" borderId="0" xfId="0" applyFont="1" applyFill="1" applyBorder="1"/>
    <xf numFmtId="0" fontId="2" fillId="2" borderId="7" xfId="0" applyFont="1" applyFill="1" applyBorder="1"/>
    <xf numFmtId="0" fontId="2" fillId="2" borderId="10" xfId="0" applyFont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65" fontId="0" fillId="2" borderId="0" xfId="0" applyNumberFormat="1" applyFill="1"/>
    <xf numFmtId="165" fontId="0" fillId="4" borderId="5" xfId="0" applyNumberFormat="1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165" fontId="2" fillId="2" borderId="10" xfId="1" applyNumberFormat="1" applyFont="1" applyFill="1" applyBorder="1" applyAlignment="1">
      <alignment horizontal="right"/>
    </xf>
    <xf numFmtId="165" fontId="2" fillId="2" borderId="11" xfId="1" applyNumberFormat="1" applyFont="1" applyFill="1" applyBorder="1" applyAlignment="1">
      <alignment horizontal="right"/>
    </xf>
    <xf numFmtId="165" fontId="0" fillId="3" borderId="5" xfId="0" applyNumberFormat="1" applyFill="1" applyBorder="1"/>
    <xf numFmtId="164" fontId="1" fillId="3" borderId="5" xfId="2" applyNumberFormat="1" applyFont="1" applyFill="1" applyBorder="1" applyAlignment="1">
      <alignment horizontal="center"/>
    </xf>
    <xf numFmtId="164" fontId="0" fillId="4" borderId="5" xfId="0" applyNumberFormat="1" applyFont="1" applyFill="1" applyBorder="1" applyAlignment="1">
      <alignment horizontal="center"/>
    </xf>
    <xf numFmtId="165" fontId="0" fillId="2" borderId="10" xfId="1" applyNumberFormat="1" applyFont="1" applyFill="1" applyBorder="1"/>
    <xf numFmtId="165" fontId="0" fillId="2" borderId="11" xfId="1" applyNumberFormat="1" applyFont="1" applyFill="1" applyBorder="1"/>
    <xf numFmtId="165" fontId="0" fillId="2" borderId="0" xfId="0" applyNumberFormat="1" applyFill="1" applyBorder="1"/>
    <xf numFmtId="165" fontId="0" fillId="3" borderId="8" xfId="0" applyNumberFormat="1" applyFill="1" applyBorder="1"/>
    <xf numFmtId="6" fontId="0" fillId="2" borderId="0" xfId="0" applyNumberFormat="1" applyFill="1" applyBorder="1"/>
    <xf numFmtId="6" fontId="0" fillId="2" borderId="0" xfId="0" applyNumberFormat="1" applyFill="1"/>
    <xf numFmtId="6" fontId="0" fillId="2" borderId="5" xfId="0" applyNumberFormat="1" applyFill="1" applyBorder="1"/>
    <xf numFmtId="165" fontId="0" fillId="2" borderId="7" xfId="0" applyNumberFormat="1" applyFill="1" applyBorder="1"/>
    <xf numFmtId="6" fontId="0" fillId="2" borderId="7" xfId="0" applyNumberFormat="1" applyFill="1" applyBorder="1"/>
    <xf numFmtId="6" fontId="0" fillId="2" borderId="8" xfId="0" applyNumberFormat="1" applyFill="1" applyBorder="1"/>
    <xf numFmtId="6" fontId="2" fillId="2" borderId="10" xfId="1" applyNumberFormat="1" applyFont="1" applyFill="1" applyBorder="1" applyAlignment="1">
      <alignment horizontal="right"/>
    </xf>
    <xf numFmtId="6" fontId="2" fillId="2" borderId="11" xfId="0" applyNumberFormat="1" applyFont="1" applyFill="1" applyBorder="1"/>
    <xf numFmtId="0" fontId="0" fillId="4" borderId="9" xfId="0" applyFill="1" applyBorder="1" applyAlignment="1">
      <alignment horizontal="center"/>
    </xf>
    <xf numFmtId="0" fontId="0" fillId="4" borderId="10" xfId="0" applyFill="1" applyBorder="1"/>
    <xf numFmtId="165" fontId="0" fillId="4" borderId="10" xfId="0" applyNumberFormat="1" applyFill="1" applyBorder="1"/>
    <xf numFmtId="6" fontId="0" fillId="4" borderId="10" xfId="0" applyNumberFormat="1" applyFill="1" applyBorder="1"/>
    <xf numFmtId="6" fontId="0" fillId="4" borderId="11" xfId="0" applyNumberFormat="1" applyFill="1" applyBorder="1"/>
    <xf numFmtId="0" fontId="2" fillId="2" borderId="10" xfId="0" applyFont="1" applyFill="1" applyBorder="1"/>
    <xf numFmtId="165" fontId="0" fillId="3" borderId="11" xfId="0" applyNumberFormat="1" applyFill="1" applyBorder="1"/>
    <xf numFmtId="0" fontId="2" fillId="2" borderId="2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 wrapText="1"/>
    </xf>
    <xf numFmtId="0" fontId="0" fillId="3" borderId="11" xfId="0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left"/>
    </xf>
    <xf numFmtId="164" fontId="1" fillId="4" borderId="11" xfId="2" applyNumberFormat="1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164" fontId="1" fillId="3" borderId="3" xfId="2" applyNumberFormat="1" applyFont="1" applyFill="1" applyBorder="1" applyAlignment="1">
      <alignment horizontal="center" vertical="center"/>
    </xf>
    <xf numFmtId="164" fontId="1" fillId="3" borderId="8" xfId="2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6"/>
  <sheetViews>
    <sheetView tabSelected="1" workbookViewId="0">
      <selection activeCell="T10" sqref="T10"/>
    </sheetView>
  </sheetViews>
  <sheetFormatPr baseColWidth="10" defaultRowHeight="15" x14ac:dyDescent="0.25"/>
  <cols>
    <col min="1" max="1" width="2.85546875" style="2" customWidth="1"/>
    <col min="2" max="2" width="13.85546875" style="2" bestFit="1" customWidth="1"/>
    <col min="3" max="3" width="35.140625" style="2" bestFit="1" customWidth="1"/>
    <col min="4" max="4" width="11.42578125" style="2" customWidth="1"/>
    <col min="5" max="5" width="5.7109375" style="2" customWidth="1"/>
    <col min="6" max="6" width="10.28515625" style="3" bestFit="1" customWidth="1"/>
    <col min="7" max="7" width="5" style="3" bestFit="1" customWidth="1"/>
    <col min="8" max="8" width="12" style="11" bestFit="1" customWidth="1"/>
    <col min="9" max="9" width="13.85546875" style="11" bestFit="1" customWidth="1"/>
    <col min="10" max="10" width="14.5703125" style="11" bestFit="1" customWidth="1"/>
    <col min="11" max="11" width="11.42578125" style="2"/>
    <col min="12" max="12" width="10.28515625" style="3" bestFit="1" customWidth="1"/>
    <col min="13" max="13" width="4.5703125" style="2" bestFit="1" customWidth="1"/>
    <col min="14" max="14" width="9.85546875" style="32" bestFit="1" customWidth="1"/>
    <col min="15" max="15" width="13.7109375" style="45" bestFit="1" customWidth="1"/>
    <col min="16" max="16" width="11.7109375" style="45" bestFit="1" customWidth="1"/>
    <col min="17" max="17" width="21" style="45" bestFit="1" customWidth="1"/>
    <col min="18" max="16384" width="11.42578125" style="2"/>
  </cols>
  <sheetData>
    <row r="1" spans="2:18" s="73" customFormat="1" ht="46.5" customHeight="1" x14ac:dyDescent="0.25">
      <c r="B1" s="74" t="s">
        <v>27</v>
      </c>
      <c r="C1" s="75" t="s">
        <v>28</v>
      </c>
      <c r="D1" s="75"/>
      <c r="F1" s="75" t="s">
        <v>29</v>
      </c>
      <c r="G1" s="75"/>
      <c r="H1" s="75"/>
      <c r="I1" s="75"/>
      <c r="J1" s="75"/>
      <c r="L1" s="76" t="s">
        <v>30</v>
      </c>
      <c r="M1" s="77"/>
      <c r="N1" s="77"/>
      <c r="O1" s="77"/>
      <c r="P1" s="77"/>
      <c r="Q1" s="78"/>
    </row>
    <row r="3" spans="2:18" x14ac:dyDescent="0.25">
      <c r="B3" s="70" t="s">
        <v>23</v>
      </c>
      <c r="C3" s="71"/>
      <c r="D3" s="72"/>
      <c r="F3" s="70" t="s">
        <v>20</v>
      </c>
      <c r="G3" s="71"/>
      <c r="H3" s="71"/>
      <c r="I3" s="71"/>
      <c r="J3" s="72"/>
      <c r="L3" s="70" t="s">
        <v>21</v>
      </c>
      <c r="M3" s="71"/>
      <c r="N3" s="71"/>
      <c r="O3" s="71"/>
      <c r="P3" s="71"/>
      <c r="Q3" s="72"/>
      <c r="R3" s="22"/>
    </row>
    <row r="4" spans="2:18" x14ac:dyDescent="0.25">
      <c r="F4" s="29"/>
      <c r="G4" s="29"/>
      <c r="H4" s="13"/>
      <c r="I4" s="13"/>
      <c r="J4" s="13"/>
      <c r="L4" s="29"/>
      <c r="M4" s="22"/>
      <c r="N4" s="42"/>
      <c r="O4" s="44"/>
      <c r="P4" s="44"/>
      <c r="Q4" s="44"/>
      <c r="R4" s="22"/>
    </row>
    <row r="5" spans="2:18" s="1" customFormat="1" x14ac:dyDescent="0.25">
      <c r="B5" s="5" t="s">
        <v>5</v>
      </c>
      <c r="C5" s="6"/>
      <c r="D5" s="10"/>
      <c r="F5" s="18" t="s">
        <v>1</v>
      </c>
      <c r="G5" s="28" t="s">
        <v>1</v>
      </c>
      <c r="H5" s="35" t="s">
        <v>3</v>
      </c>
      <c r="I5" s="35" t="s">
        <v>4</v>
      </c>
      <c r="J5" s="36" t="s">
        <v>2</v>
      </c>
      <c r="L5" s="20" t="s">
        <v>1</v>
      </c>
      <c r="M5" s="28" t="s">
        <v>1</v>
      </c>
      <c r="N5" s="35" t="s">
        <v>3</v>
      </c>
      <c r="O5" s="50" t="s">
        <v>4</v>
      </c>
      <c r="P5" s="50" t="s">
        <v>2</v>
      </c>
      <c r="Q5" s="51" t="s">
        <v>22</v>
      </c>
      <c r="R5" s="26"/>
    </row>
    <row r="6" spans="2:18" x14ac:dyDescent="0.25">
      <c r="B6" s="7"/>
      <c r="C6" s="26" t="s">
        <v>24</v>
      </c>
      <c r="D6" s="37">
        <v>20000</v>
      </c>
      <c r="F6" s="19">
        <f ca="1">D24</f>
        <v>2015</v>
      </c>
      <c r="G6" s="34">
        <v>0</v>
      </c>
      <c r="H6" s="40">
        <f>D6</f>
        <v>20000</v>
      </c>
      <c r="I6" s="40">
        <f>H6*$D$23</f>
        <v>189</v>
      </c>
      <c r="J6" s="41">
        <f>H6+I6</f>
        <v>20189</v>
      </c>
      <c r="L6" s="52">
        <f ca="1">VLOOKUP(D17,F7:J66,1)</f>
        <v>2044</v>
      </c>
      <c r="M6" s="53">
        <f ca="1">VLOOKUP(D17,F7:J66,2)</f>
        <v>29</v>
      </c>
      <c r="N6" s="54">
        <f ca="1">VLOOKUP(D17,F7:J66,3)</f>
        <v>12000</v>
      </c>
      <c r="O6" s="55">
        <f ca="1">VLOOKUP(D17,F7:J66,4)</f>
        <v>4011.3383768883532</v>
      </c>
      <c r="P6" s="55">
        <f ca="1">VLOOKUP(D17,F7:J66,5)</f>
        <v>428491.58989946544</v>
      </c>
      <c r="Q6" s="56">
        <f>$D$18</f>
        <v>2000</v>
      </c>
      <c r="R6" s="22"/>
    </row>
    <row r="7" spans="2:18" x14ac:dyDescent="0.25">
      <c r="B7" s="7"/>
      <c r="C7" s="57" t="s">
        <v>18</v>
      </c>
      <c r="D7" s="58">
        <v>3000</v>
      </c>
      <c r="F7" s="12">
        <f t="shared" ref="F7:F38" ca="1" si="0">IF($D$24+G7&lt;$D$25,$D$24+G7,"Sterbejahr")</f>
        <v>2016</v>
      </c>
      <c r="G7" s="29">
        <f t="shared" ref="G7:G8" si="1">G6+1</f>
        <v>1</v>
      </c>
      <c r="H7" s="13">
        <f t="shared" ref="H7:H38" si="2">$D$21*12</f>
        <v>12000</v>
      </c>
      <c r="I7" s="13">
        <f t="shared" ref="I7:I38" si="3">(H7+J6)*$D$23</f>
        <v>304.18605000000002</v>
      </c>
      <c r="J7" s="14">
        <f t="shared" ref="J7" si="4">H7+I7+J6</f>
        <v>32493.18605</v>
      </c>
      <c r="L7" s="12">
        <f t="shared" ref="L7:L38" ca="1" si="5">IF($D$24+M7&lt;$D$25,$D$24+M7,"Sterbejahr")</f>
        <v>2045</v>
      </c>
      <c r="M7" s="22">
        <f ca="1">M6+1</f>
        <v>30</v>
      </c>
      <c r="N7" s="42">
        <v>0</v>
      </c>
      <c r="O7" s="44">
        <f ca="1">(O6+P6-(12*Q6))*$D$23</f>
        <v>3860.3526722115434</v>
      </c>
      <c r="P7" s="44">
        <f ca="1">O7+P6-12*Q6</f>
        <v>408351.94257167698</v>
      </c>
      <c r="Q7" s="46">
        <f>Q6</f>
        <v>2000</v>
      </c>
      <c r="R7" s="22"/>
    </row>
    <row r="8" spans="2:18" x14ac:dyDescent="0.25">
      <c r="B8" s="7"/>
      <c r="C8" s="26" t="s">
        <v>19</v>
      </c>
      <c r="D8" s="37">
        <v>2000</v>
      </c>
      <c r="F8" s="12">
        <f t="shared" ca="1" si="0"/>
        <v>2017</v>
      </c>
      <c r="G8" s="29">
        <f t="shared" si="1"/>
        <v>2</v>
      </c>
      <c r="H8" s="13">
        <f t="shared" si="2"/>
        <v>12000</v>
      </c>
      <c r="I8" s="13">
        <f t="shared" si="3"/>
        <v>420.46060817250003</v>
      </c>
      <c r="J8" s="14">
        <f>H8+I8+J7</f>
        <v>44913.646658172496</v>
      </c>
      <c r="L8" s="12">
        <f t="shared" ca="1" si="5"/>
        <v>2046</v>
      </c>
      <c r="M8" s="22">
        <f t="shared" ref="M8:M66" ca="1" si="6">M7+1</f>
        <v>31</v>
      </c>
      <c r="N8" s="42">
        <f t="shared" ref="N8:N66" si="7">N7</f>
        <v>0</v>
      </c>
      <c r="O8" s="44">
        <f t="shared" ref="O8:O39" ca="1" si="8">(O7+P7)*$D$23</f>
        <v>3895.4061900547463</v>
      </c>
      <c r="P8" s="44">
        <f ca="1">O8+P7-12*Q7</f>
        <v>388247.3487617317</v>
      </c>
      <c r="Q8" s="46">
        <f t="shared" ref="Q8:Q66" si="9">Q7</f>
        <v>2000</v>
      </c>
      <c r="R8" s="22"/>
    </row>
    <row r="9" spans="2:18" x14ac:dyDescent="0.25">
      <c r="B9" s="7"/>
      <c r="C9" s="59" t="s">
        <v>11</v>
      </c>
      <c r="D9" s="66">
        <v>0.04</v>
      </c>
      <c r="F9" s="12">
        <f t="shared" ca="1" si="0"/>
        <v>2018</v>
      </c>
      <c r="G9" s="29">
        <f t="shared" ref="G9:G55" si="10">G8+1</f>
        <v>3</v>
      </c>
      <c r="H9" s="13">
        <f t="shared" si="2"/>
        <v>12000</v>
      </c>
      <c r="I9" s="13">
        <f t="shared" si="3"/>
        <v>537.83396091973009</v>
      </c>
      <c r="J9" s="14">
        <f>H9+I9+J8</f>
        <v>57451.480619092225</v>
      </c>
      <c r="L9" s="12">
        <f t="shared" ca="1" si="5"/>
        <v>2047</v>
      </c>
      <c r="M9" s="22">
        <f t="shared" ca="1" si="6"/>
        <v>32</v>
      </c>
      <c r="N9" s="42">
        <f t="shared" si="7"/>
        <v>0</v>
      </c>
      <c r="O9" s="44">
        <f t="shared" ca="1" si="8"/>
        <v>3705.7490342943815</v>
      </c>
      <c r="P9" s="44">
        <f ca="1">O9+P8-12*Q8</f>
        <v>367953.09779602609</v>
      </c>
      <c r="Q9" s="46">
        <f t="shared" si="9"/>
        <v>2000</v>
      </c>
      <c r="R9" s="22"/>
    </row>
    <row r="10" spans="2:18" x14ac:dyDescent="0.25">
      <c r="B10" s="7"/>
      <c r="C10" s="60" t="s">
        <v>12</v>
      </c>
      <c r="D10" s="67"/>
      <c r="F10" s="12">
        <f t="shared" ca="1" si="0"/>
        <v>2019</v>
      </c>
      <c r="G10" s="29">
        <f t="shared" si="10"/>
        <v>4</v>
      </c>
      <c r="H10" s="13">
        <f t="shared" si="2"/>
        <v>12000</v>
      </c>
      <c r="I10" s="13">
        <f t="shared" si="3"/>
        <v>656.31649185042147</v>
      </c>
      <c r="J10" s="14">
        <f t="shared" ref="J10:J33" si="11">H10+I10+J9</f>
        <v>70107.797110942643</v>
      </c>
      <c r="L10" s="12">
        <f t="shared" ca="1" si="5"/>
        <v>2048</v>
      </c>
      <c r="M10" s="22">
        <f t="shared" ca="1" si="6"/>
        <v>33</v>
      </c>
      <c r="N10" s="42">
        <f t="shared" si="7"/>
        <v>0</v>
      </c>
      <c r="O10" s="44">
        <f t="shared" ca="1" si="8"/>
        <v>3512.1761025465285</v>
      </c>
      <c r="P10" s="44">
        <f ca="1">O10+P9-12*Q9</f>
        <v>347465.2738985726</v>
      </c>
      <c r="Q10" s="46">
        <f t="shared" si="9"/>
        <v>2000</v>
      </c>
      <c r="R10" s="22"/>
    </row>
    <row r="11" spans="2:18" x14ac:dyDescent="0.25">
      <c r="B11" s="7"/>
      <c r="C11" s="4" t="s">
        <v>9</v>
      </c>
      <c r="D11" s="38">
        <v>0.02</v>
      </c>
      <c r="F11" s="12">
        <f t="shared" ca="1" si="0"/>
        <v>2020</v>
      </c>
      <c r="G11" s="29">
        <f t="shared" si="10"/>
        <v>5</v>
      </c>
      <c r="H11" s="13">
        <f t="shared" si="2"/>
        <v>12000</v>
      </c>
      <c r="I11" s="13">
        <f t="shared" si="3"/>
        <v>775.91868269840802</v>
      </c>
      <c r="J11" s="14">
        <f t="shared" si="11"/>
        <v>82883.715793641051</v>
      </c>
      <c r="L11" s="12">
        <f t="shared" ca="1" si="5"/>
        <v>2049</v>
      </c>
      <c r="M11" s="22">
        <f t="shared" ca="1" si="6"/>
        <v>34</v>
      </c>
      <c r="N11" s="42">
        <f t="shared" si="7"/>
        <v>0</v>
      </c>
      <c r="O11" s="44">
        <f t="shared" ca="1" si="8"/>
        <v>3316.7369025105754</v>
      </c>
      <c r="P11" s="44">
        <f t="shared" ref="P11:P33" ca="1" si="12">O11+P10-12*Q10</f>
        <v>326782.01080108318</v>
      </c>
      <c r="Q11" s="46">
        <f t="shared" si="9"/>
        <v>2000</v>
      </c>
      <c r="R11" s="22"/>
    </row>
    <row r="12" spans="2:18" x14ac:dyDescent="0.25">
      <c r="B12" s="7"/>
      <c r="C12" s="57" t="s">
        <v>6</v>
      </c>
      <c r="D12" s="61">
        <v>1982</v>
      </c>
      <c r="F12" s="12">
        <f t="shared" ca="1" si="0"/>
        <v>2021</v>
      </c>
      <c r="G12" s="29">
        <f t="shared" si="10"/>
        <v>6</v>
      </c>
      <c r="H12" s="13">
        <f t="shared" si="2"/>
        <v>12000</v>
      </c>
      <c r="I12" s="13">
        <f t="shared" si="3"/>
        <v>896.65111424990789</v>
      </c>
      <c r="J12" s="14">
        <f t="shared" si="11"/>
        <v>95780.366907890959</v>
      </c>
      <c r="L12" s="12">
        <f t="shared" ca="1" si="5"/>
        <v>2050</v>
      </c>
      <c r="M12" s="22">
        <f t="shared" ca="1" si="6"/>
        <v>35</v>
      </c>
      <c r="N12" s="42">
        <f t="shared" si="7"/>
        <v>0</v>
      </c>
      <c r="O12" s="44">
        <f t="shared" ca="1" si="8"/>
        <v>3119.433165798961</v>
      </c>
      <c r="P12" s="44">
        <f t="shared" ca="1" si="12"/>
        <v>305901.44396688213</v>
      </c>
      <c r="Q12" s="46">
        <f t="shared" si="9"/>
        <v>2000</v>
      </c>
      <c r="R12" s="22"/>
    </row>
    <row r="13" spans="2:18" x14ac:dyDescent="0.25">
      <c r="B13" s="7"/>
      <c r="C13" s="25" t="s">
        <v>14</v>
      </c>
      <c r="D13" s="68">
        <v>78</v>
      </c>
      <c r="F13" s="12">
        <f t="shared" ca="1" si="0"/>
        <v>2022</v>
      </c>
      <c r="G13" s="29">
        <f t="shared" si="10"/>
        <v>7</v>
      </c>
      <c r="H13" s="13">
        <f t="shared" si="2"/>
        <v>12000</v>
      </c>
      <c r="I13" s="13">
        <f t="shared" si="3"/>
        <v>1018.5244672795695</v>
      </c>
      <c r="J13" s="14">
        <f t="shared" si="11"/>
        <v>108798.89137517053</v>
      </c>
      <c r="L13" s="12">
        <f t="shared" ca="1" si="5"/>
        <v>2051</v>
      </c>
      <c r="M13" s="22">
        <f t="shared" ca="1" si="6"/>
        <v>36</v>
      </c>
      <c r="N13" s="42">
        <f t="shared" si="7"/>
        <v>0</v>
      </c>
      <c r="O13" s="44">
        <f t="shared" ca="1" si="8"/>
        <v>2920.2472889038363</v>
      </c>
      <c r="P13" s="44">
        <f t="shared" ca="1" si="12"/>
        <v>284821.69125578599</v>
      </c>
      <c r="Q13" s="46">
        <f t="shared" si="9"/>
        <v>2000</v>
      </c>
      <c r="R13" s="22"/>
    </row>
    <row r="14" spans="2:18" x14ac:dyDescent="0.25">
      <c r="B14" s="7"/>
      <c r="C14" s="27" t="s">
        <v>15</v>
      </c>
      <c r="D14" s="69"/>
      <c r="F14" s="12">
        <f t="shared" ca="1" si="0"/>
        <v>2023</v>
      </c>
      <c r="G14" s="29">
        <f t="shared" si="10"/>
        <v>8</v>
      </c>
      <c r="H14" s="13">
        <f t="shared" si="2"/>
        <v>12000</v>
      </c>
      <c r="I14" s="13">
        <f t="shared" si="3"/>
        <v>1141.5495234953614</v>
      </c>
      <c r="J14" s="14">
        <f t="shared" si="11"/>
        <v>121940.44089866588</v>
      </c>
      <c r="L14" s="12">
        <f t="shared" ca="1" si="5"/>
        <v>2052</v>
      </c>
      <c r="M14" s="22">
        <f t="shared" ca="1" si="6"/>
        <v>37</v>
      </c>
      <c r="N14" s="42">
        <f t="shared" si="7"/>
        <v>0</v>
      </c>
      <c r="O14" s="44">
        <f t="shared" ca="1" si="8"/>
        <v>2719.1613192473192</v>
      </c>
      <c r="P14" s="44">
        <f t="shared" ca="1" si="12"/>
        <v>263540.85257503332</v>
      </c>
      <c r="Q14" s="46">
        <f t="shared" si="9"/>
        <v>2000</v>
      </c>
      <c r="R14" s="22"/>
    </row>
    <row r="15" spans="2:18" x14ac:dyDescent="0.25">
      <c r="B15" s="8"/>
      <c r="C15" s="27" t="s">
        <v>16</v>
      </c>
      <c r="D15" s="24">
        <v>5</v>
      </c>
      <c r="F15" s="12">
        <f t="shared" ca="1" si="0"/>
        <v>2024</v>
      </c>
      <c r="G15" s="29">
        <f t="shared" si="10"/>
        <v>9</v>
      </c>
      <c r="H15" s="13">
        <f t="shared" si="2"/>
        <v>12000</v>
      </c>
      <c r="I15" s="13">
        <f t="shared" si="3"/>
        <v>1265.7371664923924</v>
      </c>
      <c r="J15" s="14">
        <f t="shared" si="11"/>
        <v>135206.17806515828</v>
      </c>
      <c r="L15" s="12">
        <f t="shared" ca="1" si="5"/>
        <v>2053</v>
      </c>
      <c r="M15" s="22">
        <f t="shared" ca="1" si="6"/>
        <v>38</v>
      </c>
      <c r="N15" s="42">
        <f t="shared" si="7"/>
        <v>0</v>
      </c>
      <c r="O15" s="44">
        <f t="shared" ca="1" si="8"/>
        <v>2516.1571313009522</v>
      </c>
      <c r="P15" s="44">
        <f t="shared" ca="1" si="12"/>
        <v>242057.00970633427</v>
      </c>
      <c r="Q15" s="46">
        <f t="shared" si="9"/>
        <v>2000</v>
      </c>
      <c r="R15" s="22"/>
    </row>
    <row r="16" spans="2:18" x14ac:dyDescent="0.25">
      <c r="F16" s="12">
        <f t="shared" ca="1" si="0"/>
        <v>2025</v>
      </c>
      <c r="G16" s="29">
        <f t="shared" si="10"/>
        <v>10</v>
      </c>
      <c r="H16" s="13">
        <f t="shared" si="2"/>
        <v>12000</v>
      </c>
      <c r="I16" s="13">
        <f t="shared" si="3"/>
        <v>1391.0983827157459</v>
      </c>
      <c r="J16" s="14">
        <f t="shared" si="11"/>
        <v>148597.27644787403</v>
      </c>
      <c r="L16" s="12">
        <f t="shared" ca="1" si="5"/>
        <v>2054</v>
      </c>
      <c r="M16" s="22">
        <f t="shared" ca="1" si="6"/>
        <v>39</v>
      </c>
      <c r="N16" s="42">
        <f t="shared" si="7"/>
        <v>0</v>
      </c>
      <c r="O16" s="44">
        <f t="shared" ca="1" si="8"/>
        <v>2311.2164266156528</v>
      </c>
      <c r="P16" s="44">
        <f t="shared" ca="1" si="12"/>
        <v>220368.22613294993</v>
      </c>
      <c r="Q16" s="46">
        <f t="shared" si="9"/>
        <v>2000</v>
      </c>
      <c r="R16" s="22"/>
    </row>
    <row r="17" spans="2:18" x14ac:dyDescent="0.25">
      <c r="B17" s="9"/>
      <c r="C17" s="57" t="s">
        <v>25</v>
      </c>
      <c r="D17" s="62">
        <v>2044</v>
      </c>
      <c r="F17" s="12">
        <f t="shared" ca="1" si="0"/>
        <v>2026</v>
      </c>
      <c r="G17" s="29">
        <f t="shared" si="10"/>
        <v>11</v>
      </c>
      <c r="H17" s="13">
        <f t="shared" si="2"/>
        <v>12000</v>
      </c>
      <c r="I17" s="13">
        <f t="shared" si="3"/>
        <v>1517.6442624324095</v>
      </c>
      <c r="J17" s="14">
        <f t="shared" si="11"/>
        <v>162114.92071030644</v>
      </c>
      <c r="L17" s="12">
        <f t="shared" ca="1" si="5"/>
        <v>2055</v>
      </c>
      <c r="M17" s="22">
        <f t="shared" ca="1" si="6"/>
        <v>40</v>
      </c>
      <c r="N17" s="42">
        <f t="shared" si="7"/>
        <v>0</v>
      </c>
      <c r="O17" s="44">
        <f t="shared" ca="1" si="8"/>
        <v>2104.3207321878949</v>
      </c>
      <c r="P17" s="44">
        <f t="shared" ca="1" si="12"/>
        <v>198472.54686513782</v>
      </c>
      <c r="Q17" s="46">
        <f t="shared" si="9"/>
        <v>2000</v>
      </c>
      <c r="R17" s="22"/>
    </row>
    <row r="18" spans="2:18" x14ac:dyDescent="0.25">
      <c r="B18" s="8"/>
      <c r="C18" s="27" t="s">
        <v>26</v>
      </c>
      <c r="D18" s="43">
        <v>2000</v>
      </c>
      <c r="F18" s="12">
        <f t="shared" ca="1" si="0"/>
        <v>2027</v>
      </c>
      <c r="G18" s="29">
        <f t="shared" si="10"/>
        <v>12</v>
      </c>
      <c r="H18" s="13">
        <f t="shared" si="2"/>
        <v>12000</v>
      </c>
      <c r="I18" s="13">
        <f t="shared" si="3"/>
        <v>1645.3860007123958</v>
      </c>
      <c r="J18" s="14">
        <f>H18+I18+J17</f>
        <v>175760.30671101884</v>
      </c>
      <c r="L18" s="12">
        <f t="shared" ca="1" si="5"/>
        <v>2056</v>
      </c>
      <c r="M18" s="22">
        <f ca="1">M17+1</f>
        <v>41</v>
      </c>
      <c r="N18" s="42">
        <f>N17</f>
        <v>0</v>
      </c>
      <c r="O18" s="44">
        <f t="shared" ca="1" si="8"/>
        <v>1895.451398794728</v>
      </c>
      <c r="P18" s="44">
        <f ca="1">O18+P17-12*Q17</f>
        <v>176367.99826393253</v>
      </c>
      <c r="Q18" s="46">
        <f>Q17</f>
        <v>2000</v>
      </c>
      <c r="R18" s="22"/>
    </row>
    <row r="19" spans="2:18" x14ac:dyDescent="0.25">
      <c r="F19" s="12">
        <f t="shared" ca="1" si="0"/>
        <v>2028</v>
      </c>
      <c r="G19" s="29">
        <f t="shared" si="10"/>
        <v>13</v>
      </c>
      <c r="H19" s="13">
        <f t="shared" si="2"/>
        <v>12000</v>
      </c>
      <c r="I19" s="13">
        <f t="shared" si="3"/>
        <v>1774.334898419128</v>
      </c>
      <c r="J19" s="14">
        <f t="shared" si="11"/>
        <v>189534.64160943797</v>
      </c>
      <c r="L19" s="12">
        <f t="shared" ca="1" si="5"/>
        <v>2057</v>
      </c>
      <c r="M19" s="22">
        <f t="shared" ca="1" si="6"/>
        <v>42</v>
      </c>
      <c r="N19" s="42">
        <f t="shared" si="7"/>
        <v>0</v>
      </c>
      <c r="O19" s="44">
        <f t="shared" ca="1" si="8"/>
        <v>1684.5895993127724</v>
      </c>
      <c r="P19" s="44">
        <f t="shared" ca="1" si="12"/>
        <v>154052.58786324531</v>
      </c>
      <c r="Q19" s="46">
        <f t="shared" si="9"/>
        <v>2000</v>
      </c>
      <c r="R19" s="22"/>
    </row>
    <row r="20" spans="2:18" x14ac:dyDescent="0.25">
      <c r="B20" s="9" t="s">
        <v>10</v>
      </c>
      <c r="C20" s="6"/>
      <c r="D20" s="21"/>
      <c r="F20" s="12">
        <f t="shared" ca="1" si="0"/>
        <v>2029</v>
      </c>
      <c r="G20" s="29">
        <f t="shared" si="10"/>
        <v>14</v>
      </c>
      <c r="H20" s="13">
        <f t="shared" si="2"/>
        <v>12000</v>
      </c>
      <c r="I20" s="13">
        <f t="shared" si="3"/>
        <v>1904.5023632091888</v>
      </c>
      <c r="J20" s="14">
        <f t="shared" si="11"/>
        <v>203439.14397264714</v>
      </c>
      <c r="L20" s="12">
        <f t="shared" ca="1" si="5"/>
        <v>2058</v>
      </c>
      <c r="M20" s="22">
        <f t="shared" ca="1" si="6"/>
        <v>43</v>
      </c>
      <c r="N20" s="42">
        <f t="shared" si="7"/>
        <v>0</v>
      </c>
      <c r="O20" s="44">
        <f t="shared" ca="1" si="8"/>
        <v>1471.716327021174</v>
      </c>
      <c r="P20" s="44">
        <f t="shared" ca="1" si="12"/>
        <v>131524.30419026647</v>
      </c>
      <c r="Q20" s="46">
        <f t="shared" si="9"/>
        <v>2000</v>
      </c>
      <c r="R20" s="22"/>
    </row>
    <row r="21" spans="2:18" x14ac:dyDescent="0.25">
      <c r="B21" s="7"/>
      <c r="C21" s="4" t="s">
        <v>7</v>
      </c>
      <c r="D21" s="33">
        <f>D7-D8</f>
        <v>1000</v>
      </c>
      <c r="F21" s="12">
        <f t="shared" ca="1" si="0"/>
        <v>2030</v>
      </c>
      <c r="G21" s="29">
        <f t="shared" si="10"/>
        <v>15</v>
      </c>
      <c r="H21" s="13">
        <f t="shared" si="2"/>
        <v>12000</v>
      </c>
      <c r="I21" s="13">
        <f t="shared" si="3"/>
        <v>2035.8999105415155</v>
      </c>
      <c r="J21" s="14">
        <f t="shared" si="11"/>
        <v>217475.04388318866</v>
      </c>
      <c r="L21" s="12">
        <f t="shared" ca="1" si="5"/>
        <v>2059</v>
      </c>
      <c r="M21" s="22">
        <f t="shared" ca="1" si="6"/>
        <v>44</v>
      </c>
      <c r="N21" s="42">
        <f t="shared" si="7"/>
        <v>0</v>
      </c>
      <c r="O21" s="44">
        <f t="shared" ca="1" si="8"/>
        <v>1256.8123938883682</v>
      </c>
      <c r="P21" s="44">
        <f t="shared" ca="1" si="12"/>
        <v>108781.11658415484</v>
      </c>
      <c r="Q21" s="46">
        <f t="shared" si="9"/>
        <v>2000</v>
      </c>
      <c r="R21" s="22"/>
    </row>
    <row r="22" spans="2:18" x14ac:dyDescent="0.25">
      <c r="B22" s="7"/>
      <c r="C22" s="63" t="s">
        <v>8</v>
      </c>
      <c r="D22" s="64">
        <f>D9*(0.25+0.25*0.055)</f>
        <v>1.055E-2</v>
      </c>
      <c r="F22" s="12">
        <f t="shared" ca="1" si="0"/>
        <v>2031</v>
      </c>
      <c r="G22" s="29">
        <f t="shared" si="10"/>
        <v>16</v>
      </c>
      <c r="H22" s="13">
        <f t="shared" si="2"/>
        <v>12000</v>
      </c>
      <c r="I22" s="13">
        <f t="shared" si="3"/>
        <v>2168.539164696133</v>
      </c>
      <c r="J22" s="14">
        <f t="shared" si="11"/>
        <v>231643.58304788478</v>
      </c>
      <c r="L22" s="12">
        <f t="shared" ca="1" si="5"/>
        <v>2060</v>
      </c>
      <c r="M22" s="22">
        <f t="shared" ca="1" si="6"/>
        <v>45</v>
      </c>
      <c r="N22" s="42">
        <f t="shared" si="7"/>
        <v>0</v>
      </c>
      <c r="O22" s="44">
        <f t="shared" ca="1" si="8"/>
        <v>1039.8584288425081</v>
      </c>
      <c r="P22" s="44">
        <f t="shared" ca="1" si="12"/>
        <v>85820.97501299734</v>
      </c>
      <c r="Q22" s="46">
        <f t="shared" si="9"/>
        <v>2000</v>
      </c>
      <c r="R22" s="22"/>
    </row>
    <row r="23" spans="2:18" x14ac:dyDescent="0.25">
      <c r="B23" s="7"/>
      <c r="C23" s="4" t="s">
        <v>0</v>
      </c>
      <c r="D23" s="39">
        <f>D9-D22-D11</f>
        <v>9.4500000000000001E-3</v>
      </c>
      <c r="F23" s="12">
        <f t="shared" ca="1" si="0"/>
        <v>2032</v>
      </c>
      <c r="G23" s="29">
        <f t="shared" si="10"/>
        <v>17</v>
      </c>
      <c r="H23" s="13">
        <f t="shared" si="2"/>
        <v>12000</v>
      </c>
      <c r="I23" s="13">
        <f t="shared" si="3"/>
        <v>2302.4318598025111</v>
      </c>
      <c r="J23" s="14">
        <f t="shared" si="11"/>
        <v>245946.01490768729</v>
      </c>
      <c r="L23" s="12">
        <f t="shared" ca="1" si="5"/>
        <v>2061</v>
      </c>
      <c r="M23" s="22">
        <f t="shared" ca="1" si="6"/>
        <v>46</v>
      </c>
      <c r="N23" s="42">
        <f t="shared" si="7"/>
        <v>0</v>
      </c>
      <c r="O23" s="44">
        <f t="shared" ca="1" si="8"/>
        <v>820.83487602538651</v>
      </c>
      <c r="P23" s="44">
        <f t="shared" ca="1" si="12"/>
        <v>62641.809889022727</v>
      </c>
      <c r="Q23" s="46">
        <f t="shared" si="9"/>
        <v>2000</v>
      </c>
      <c r="R23" s="22"/>
    </row>
    <row r="24" spans="2:18" x14ac:dyDescent="0.25">
      <c r="B24" s="7"/>
      <c r="C24" s="57" t="s">
        <v>13</v>
      </c>
      <c r="D24" s="65">
        <f ca="1">YEAR(TODAY())</f>
        <v>2015</v>
      </c>
      <c r="F24" s="12">
        <f t="shared" ca="1" si="0"/>
        <v>2033</v>
      </c>
      <c r="G24" s="29">
        <f t="shared" si="10"/>
        <v>18</v>
      </c>
      <c r="H24" s="13">
        <f t="shared" si="2"/>
        <v>12000</v>
      </c>
      <c r="I24" s="13">
        <f t="shared" si="3"/>
        <v>2437.5898408776447</v>
      </c>
      <c r="J24" s="14">
        <f t="shared" si="11"/>
        <v>260383.60474856495</v>
      </c>
      <c r="L24" s="12">
        <f t="shared" ca="1" si="5"/>
        <v>2062</v>
      </c>
      <c r="M24" s="22">
        <f t="shared" ca="1" si="6"/>
        <v>47</v>
      </c>
      <c r="N24" s="42">
        <f t="shared" si="7"/>
        <v>0</v>
      </c>
      <c r="O24" s="44">
        <f t="shared" ca="1" si="8"/>
        <v>599.72199302970466</v>
      </c>
      <c r="P24" s="44">
        <f t="shared" ca="1" si="12"/>
        <v>39241.531882052434</v>
      </c>
      <c r="Q24" s="46">
        <f t="shared" si="9"/>
        <v>2000</v>
      </c>
      <c r="R24" s="22"/>
    </row>
    <row r="25" spans="2:18" x14ac:dyDescent="0.25">
      <c r="B25" s="8"/>
      <c r="C25" s="27" t="s">
        <v>17</v>
      </c>
      <c r="D25" s="31">
        <f>D12+D13+D15</f>
        <v>2065</v>
      </c>
      <c r="F25" s="12">
        <f t="shared" ca="1" si="0"/>
        <v>2034</v>
      </c>
      <c r="G25" s="29">
        <f t="shared" si="10"/>
        <v>19</v>
      </c>
      <c r="H25" s="13">
        <f t="shared" si="2"/>
        <v>12000</v>
      </c>
      <c r="I25" s="13">
        <f t="shared" si="3"/>
        <v>2574.0250648739388</v>
      </c>
      <c r="J25" s="14">
        <f t="shared" si="11"/>
        <v>274957.62981343886</v>
      </c>
      <c r="L25" s="12">
        <f t="shared" ca="1" si="5"/>
        <v>2063</v>
      </c>
      <c r="M25" s="22">
        <f t="shared" ca="1" si="6"/>
        <v>48</v>
      </c>
      <c r="N25" s="42">
        <f t="shared" si="7"/>
        <v>0</v>
      </c>
      <c r="O25" s="44">
        <f t="shared" ca="1" si="8"/>
        <v>376.49984911952623</v>
      </c>
      <c r="P25" s="44">
        <f t="shared" ca="1" si="12"/>
        <v>15618.031731171963</v>
      </c>
      <c r="Q25" s="46">
        <f t="shared" si="9"/>
        <v>2000</v>
      </c>
      <c r="R25" s="22"/>
    </row>
    <row r="26" spans="2:18" x14ac:dyDescent="0.25">
      <c r="F26" s="12">
        <f t="shared" ca="1" si="0"/>
        <v>2035</v>
      </c>
      <c r="G26" s="29">
        <f t="shared" si="10"/>
        <v>20</v>
      </c>
      <c r="H26" s="13">
        <f t="shared" si="2"/>
        <v>12000</v>
      </c>
      <c r="I26" s="13">
        <f t="shared" si="3"/>
        <v>2711.7496017369972</v>
      </c>
      <c r="J26" s="14">
        <f t="shared" si="11"/>
        <v>289669.37941517588</v>
      </c>
      <c r="L26" s="12">
        <f t="shared" ca="1" si="5"/>
        <v>2064</v>
      </c>
      <c r="M26" s="22">
        <f t="shared" ca="1" si="6"/>
        <v>49</v>
      </c>
      <c r="N26" s="42">
        <f t="shared" si="7"/>
        <v>0</v>
      </c>
      <c r="O26" s="44">
        <f t="shared" ca="1" si="8"/>
        <v>151.14832343375457</v>
      </c>
      <c r="P26" s="44">
        <f t="shared" ca="1" si="12"/>
        <v>-8230.8199453942834</v>
      </c>
      <c r="Q26" s="46">
        <f t="shared" si="9"/>
        <v>2000</v>
      </c>
      <c r="R26" s="22"/>
    </row>
    <row r="27" spans="2:18" x14ac:dyDescent="0.25">
      <c r="F27" s="12">
        <f t="shared" ca="1" si="0"/>
        <v>2036</v>
      </c>
      <c r="G27" s="29">
        <f t="shared" si="10"/>
        <v>21</v>
      </c>
      <c r="H27" s="13">
        <f t="shared" si="2"/>
        <v>12000</v>
      </c>
      <c r="I27" s="13">
        <f t="shared" si="3"/>
        <v>2850.775635473412</v>
      </c>
      <c r="J27" s="14">
        <f t="shared" si="11"/>
        <v>304520.15505064931</v>
      </c>
      <c r="L27" s="12" t="str">
        <f t="shared" ca="1" si="5"/>
        <v>Sterbejahr</v>
      </c>
      <c r="M27" s="22">
        <f t="shared" ca="1" si="6"/>
        <v>50</v>
      </c>
      <c r="N27" s="42">
        <f t="shared" si="7"/>
        <v>0</v>
      </c>
      <c r="O27" s="44">
        <f t="shared" ca="1" si="8"/>
        <v>-76.35289682752699</v>
      </c>
      <c r="P27" s="44">
        <f t="shared" ca="1" si="12"/>
        <v>-32307.172842221811</v>
      </c>
      <c r="Q27" s="46">
        <f t="shared" si="9"/>
        <v>2000</v>
      </c>
      <c r="R27" s="22"/>
    </row>
    <row r="28" spans="2:18" x14ac:dyDescent="0.25">
      <c r="F28" s="12">
        <f t="shared" ca="1" si="0"/>
        <v>2037</v>
      </c>
      <c r="G28" s="29">
        <f t="shared" si="10"/>
        <v>22</v>
      </c>
      <c r="H28" s="13">
        <f t="shared" si="2"/>
        <v>12000</v>
      </c>
      <c r="I28" s="13">
        <f t="shared" si="3"/>
        <v>2991.1154652286359</v>
      </c>
      <c r="J28" s="14">
        <f t="shared" si="11"/>
        <v>319511.27051587793</v>
      </c>
      <c r="L28" s="12" t="str">
        <f t="shared" ca="1" si="5"/>
        <v>Sterbejahr</v>
      </c>
      <c r="M28" s="22">
        <f t="shared" ca="1" si="6"/>
        <v>51</v>
      </c>
      <c r="N28" s="42">
        <f t="shared" si="7"/>
        <v>0</v>
      </c>
      <c r="O28" s="44">
        <f t="shared" ca="1" si="8"/>
        <v>-306.02431823401628</v>
      </c>
      <c r="P28" s="44">
        <f t="shared" ca="1" si="12"/>
        <v>-56613.197160455828</v>
      </c>
      <c r="Q28" s="46">
        <f t="shared" si="9"/>
        <v>2000</v>
      </c>
      <c r="R28" s="22"/>
    </row>
    <row r="29" spans="2:18" x14ac:dyDescent="0.25">
      <c r="F29" s="12">
        <f t="shared" ca="1" si="0"/>
        <v>2038</v>
      </c>
      <c r="G29" s="29">
        <f t="shared" si="10"/>
        <v>23</v>
      </c>
      <c r="H29" s="13">
        <f t="shared" si="2"/>
        <v>12000</v>
      </c>
      <c r="I29" s="13">
        <f t="shared" si="3"/>
        <v>3132.7815063750463</v>
      </c>
      <c r="J29" s="14">
        <f t="shared" si="11"/>
        <v>334644.05202225299</v>
      </c>
      <c r="L29" s="12" t="str">
        <f t="shared" ca="1" si="5"/>
        <v>Sterbejahr</v>
      </c>
      <c r="M29" s="22">
        <f t="shared" ca="1" si="6"/>
        <v>52</v>
      </c>
      <c r="N29" s="42">
        <f t="shared" si="7"/>
        <v>0</v>
      </c>
      <c r="O29" s="44">
        <f t="shared" ca="1" si="8"/>
        <v>-537.88664297361902</v>
      </c>
      <c r="P29" s="44">
        <f t="shared" ca="1" si="12"/>
        <v>-81151.083803429443</v>
      </c>
      <c r="Q29" s="46">
        <f t="shared" si="9"/>
        <v>2000</v>
      </c>
      <c r="R29" s="22"/>
    </row>
    <row r="30" spans="2:18" x14ac:dyDescent="0.25">
      <c r="F30" s="12">
        <f t="shared" ca="1" si="0"/>
        <v>2039</v>
      </c>
      <c r="G30" s="29">
        <f t="shared" si="10"/>
        <v>24</v>
      </c>
      <c r="H30" s="13">
        <f t="shared" si="2"/>
        <v>12000</v>
      </c>
      <c r="I30" s="13">
        <f t="shared" si="3"/>
        <v>3275.7862916102908</v>
      </c>
      <c r="J30" s="14">
        <f t="shared" si="11"/>
        <v>349919.83831386326</v>
      </c>
      <c r="L30" s="12" t="str">
        <f t="shared" ca="1" si="5"/>
        <v>Sterbejahr</v>
      </c>
      <c r="M30" s="22">
        <f t="shared" ca="1" si="6"/>
        <v>53</v>
      </c>
      <c r="N30" s="42">
        <f t="shared" si="7"/>
        <v>0</v>
      </c>
      <c r="O30" s="44">
        <f t="shared" ca="1" si="8"/>
        <v>-771.96077071850902</v>
      </c>
      <c r="P30" s="44">
        <f t="shared" ca="1" si="12"/>
        <v>-105923.04457414795</v>
      </c>
      <c r="Q30" s="46">
        <f t="shared" si="9"/>
        <v>2000</v>
      </c>
      <c r="R30" s="22"/>
    </row>
    <row r="31" spans="2:18" x14ac:dyDescent="0.25">
      <c r="F31" s="12">
        <f t="shared" ca="1" si="0"/>
        <v>2040</v>
      </c>
      <c r="G31" s="29">
        <f t="shared" si="10"/>
        <v>25</v>
      </c>
      <c r="H31" s="13">
        <f t="shared" si="2"/>
        <v>12000</v>
      </c>
      <c r="I31" s="13">
        <f t="shared" si="3"/>
        <v>3420.1424720660079</v>
      </c>
      <c r="J31" s="14">
        <f t="shared" si="11"/>
        <v>365339.98078592925</v>
      </c>
      <c r="L31" s="12" t="str">
        <f t="shared" ca="1" si="5"/>
        <v>Sterbejahr</v>
      </c>
      <c r="M31" s="22">
        <f t="shared" ca="1" si="6"/>
        <v>54</v>
      </c>
      <c r="N31" s="42">
        <f t="shared" si="7"/>
        <v>0</v>
      </c>
      <c r="O31" s="44">
        <f t="shared" ca="1" si="8"/>
        <v>-1008.267800508988</v>
      </c>
      <c r="P31" s="44">
        <f t="shared" ca="1" si="12"/>
        <v>-130931.31237465693</v>
      </c>
      <c r="Q31" s="46">
        <f t="shared" si="9"/>
        <v>2000</v>
      </c>
      <c r="R31" s="22"/>
    </row>
    <row r="32" spans="2:18" x14ac:dyDescent="0.25">
      <c r="F32" s="12">
        <f t="shared" ca="1" si="0"/>
        <v>2041</v>
      </c>
      <c r="G32" s="29">
        <f t="shared" si="10"/>
        <v>26</v>
      </c>
      <c r="H32" s="13">
        <f t="shared" si="2"/>
        <v>12000</v>
      </c>
      <c r="I32" s="13">
        <f t="shared" si="3"/>
        <v>3565.8628184270315</v>
      </c>
      <c r="J32" s="14">
        <f t="shared" si="11"/>
        <v>380905.84360435628</v>
      </c>
      <c r="L32" s="12" t="str">
        <f t="shared" ca="1" si="5"/>
        <v>Sterbejahr</v>
      </c>
      <c r="M32" s="22">
        <f t="shared" ca="1" si="6"/>
        <v>55</v>
      </c>
      <c r="N32" s="42">
        <f t="shared" si="7"/>
        <v>0</v>
      </c>
      <c r="O32" s="44">
        <f t="shared" ca="1" si="8"/>
        <v>-1246.8290326553181</v>
      </c>
      <c r="P32" s="44">
        <f t="shared" ca="1" si="12"/>
        <v>-156178.14140731224</v>
      </c>
      <c r="Q32" s="46">
        <f t="shared" si="9"/>
        <v>2000</v>
      </c>
      <c r="R32" s="22"/>
    </row>
    <row r="33" spans="6:18" x14ac:dyDescent="0.25">
      <c r="F33" s="12">
        <f t="shared" ca="1" si="0"/>
        <v>2042</v>
      </c>
      <c r="G33" s="29">
        <f t="shared" si="10"/>
        <v>27</v>
      </c>
      <c r="H33" s="13">
        <f t="shared" si="2"/>
        <v>12000</v>
      </c>
      <c r="I33" s="13">
        <f t="shared" si="3"/>
        <v>3712.9602220611669</v>
      </c>
      <c r="J33" s="14">
        <f t="shared" si="11"/>
        <v>396618.80382641742</v>
      </c>
      <c r="L33" s="12" t="str">
        <f t="shared" ca="1" si="5"/>
        <v>Sterbejahr</v>
      </c>
      <c r="M33" s="22">
        <f t="shared" ca="1" si="6"/>
        <v>56</v>
      </c>
      <c r="N33" s="42">
        <f t="shared" si="7"/>
        <v>0</v>
      </c>
      <c r="O33" s="44">
        <f t="shared" ca="1" si="8"/>
        <v>-1487.6659706576934</v>
      </c>
      <c r="P33" s="44">
        <f t="shared" ca="1" si="12"/>
        <v>-181665.80737796993</v>
      </c>
      <c r="Q33" s="46">
        <f t="shared" si="9"/>
        <v>2000</v>
      </c>
      <c r="R33" s="22"/>
    </row>
    <row r="34" spans="6:18" x14ac:dyDescent="0.25">
      <c r="F34" s="12">
        <f t="shared" ca="1" si="0"/>
        <v>2043</v>
      </c>
      <c r="G34" s="29">
        <f t="shared" si="10"/>
        <v>28</v>
      </c>
      <c r="H34" s="13">
        <f t="shared" si="2"/>
        <v>12000</v>
      </c>
      <c r="I34" s="13">
        <f t="shared" si="3"/>
        <v>3861.4476961596447</v>
      </c>
      <c r="J34" s="14">
        <f>H34+I34+J33</f>
        <v>412480.25152257708</v>
      </c>
      <c r="L34" s="12" t="str">
        <f t="shared" ca="1" si="5"/>
        <v>Sterbejahr</v>
      </c>
      <c r="M34" s="22">
        <f t="shared" ca="1" si="6"/>
        <v>57</v>
      </c>
      <c r="N34" s="42">
        <f t="shared" si="7"/>
        <v>0</v>
      </c>
      <c r="O34" s="44">
        <f t="shared" ca="1" si="8"/>
        <v>-1730.8003231445311</v>
      </c>
      <c r="P34" s="44">
        <f t="shared" ref="P34:P41" ca="1" si="13">O34+P33-12*Q33</f>
        <v>-207396.60770111447</v>
      </c>
      <c r="Q34" s="46">
        <f t="shared" si="9"/>
        <v>2000</v>
      </c>
      <c r="R34" s="22"/>
    </row>
    <row r="35" spans="6:18" x14ac:dyDescent="0.25">
      <c r="F35" s="12">
        <f t="shared" ca="1" si="0"/>
        <v>2044</v>
      </c>
      <c r="G35" s="29">
        <f t="shared" si="10"/>
        <v>29</v>
      </c>
      <c r="H35" s="13">
        <f t="shared" si="2"/>
        <v>12000</v>
      </c>
      <c r="I35" s="13">
        <f t="shared" si="3"/>
        <v>4011.3383768883532</v>
      </c>
      <c r="J35" s="14">
        <f t="shared" ref="J35:J56" si="14">H35+I35+J34</f>
        <v>428491.58989946544</v>
      </c>
      <c r="L35" s="12" t="str">
        <f t="shared" ca="1" si="5"/>
        <v>Sterbejahr</v>
      </c>
      <c r="M35" s="22">
        <f t="shared" ca="1" si="6"/>
        <v>58</v>
      </c>
      <c r="N35" s="42">
        <f t="shared" si="7"/>
        <v>0</v>
      </c>
      <c r="O35" s="44">
        <f t="shared" ca="1" si="8"/>
        <v>-1976.2540058292475</v>
      </c>
      <c r="P35" s="44">
        <f t="shared" ca="1" si="13"/>
        <v>-233372.86170694372</v>
      </c>
      <c r="Q35" s="46">
        <f t="shared" si="9"/>
        <v>2000</v>
      </c>
      <c r="R35" s="22"/>
    </row>
    <row r="36" spans="6:18" x14ac:dyDescent="0.25">
      <c r="F36" s="12">
        <f t="shared" ca="1" si="0"/>
        <v>2045</v>
      </c>
      <c r="G36" s="29">
        <f t="shared" si="10"/>
        <v>30</v>
      </c>
      <c r="H36" s="13">
        <f t="shared" si="2"/>
        <v>12000</v>
      </c>
      <c r="I36" s="13">
        <f t="shared" si="3"/>
        <v>4162.6455245499483</v>
      </c>
      <c r="J36" s="14">
        <f t="shared" si="14"/>
        <v>444654.23542401538</v>
      </c>
      <c r="L36" s="12" t="str">
        <f t="shared" ca="1" si="5"/>
        <v>Sterbejahr</v>
      </c>
      <c r="M36" s="22">
        <f t="shared" ca="1" si="6"/>
        <v>59</v>
      </c>
      <c r="N36" s="42">
        <f t="shared" si="7"/>
        <v>0</v>
      </c>
      <c r="O36" s="44">
        <f t="shared" ca="1" si="8"/>
        <v>-2224.0491434857045</v>
      </c>
      <c r="P36" s="44">
        <f t="shared" ca="1" si="13"/>
        <v>-259596.91085042941</v>
      </c>
      <c r="Q36" s="46">
        <f t="shared" si="9"/>
        <v>2000</v>
      </c>
      <c r="R36" s="22"/>
    </row>
    <row r="37" spans="6:18" x14ac:dyDescent="0.25">
      <c r="F37" s="12">
        <f t="shared" ca="1" si="0"/>
        <v>2046</v>
      </c>
      <c r="G37" s="29">
        <f t="shared" si="10"/>
        <v>31</v>
      </c>
      <c r="H37" s="13">
        <f t="shared" si="2"/>
        <v>12000</v>
      </c>
      <c r="I37" s="13">
        <f t="shared" si="3"/>
        <v>4315.3825247569457</v>
      </c>
      <c r="J37" s="14">
        <f t="shared" si="14"/>
        <v>460969.61794877233</v>
      </c>
      <c r="L37" s="12" t="str">
        <f t="shared" ca="1" si="5"/>
        <v>Sterbejahr</v>
      </c>
      <c r="M37" s="22">
        <f t="shared" ca="1" si="6"/>
        <v>60</v>
      </c>
      <c r="N37" s="42">
        <f t="shared" si="7"/>
        <v>0</v>
      </c>
      <c r="O37" s="44">
        <f t="shared" ca="1" si="8"/>
        <v>-2474.208071942498</v>
      </c>
      <c r="P37" s="44">
        <f t="shared" ca="1" si="13"/>
        <v>-286071.11892237188</v>
      </c>
      <c r="Q37" s="46">
        <f t="shared" si="9"/>
        <v>2000</v>
      </c>
    </row>
    <row r="38" spans="6:18" x14ac:dyDescent="0.25">
      <c r="F38" s="12">
        <f t="shared" ca="1" si="0"/>
        <v>2047</v>
      </c>
      <c r="G38" s="29">
        <f t="shared" si="10"/>
        <v>32</v>
      </c>
      <c r="H38" s="13">
        <f t="shared" si="2"/>
        <v>12000</v>
      </c>
      <c r="I38" s="13">
        <f t="shared" si="3"/>
        <v>4469.5628896158987</v>
      </c>
      <c r="J38" s="14">
        <f t="shared" si="14"/>
        <v>477439.18083838822</v>
      </c>
      <c r="L38" s="12" t="str">
        <f t="shared" ca="1" si="5"/>
        <v>Sterbejahr</v>
      </c>
      <c r="M38" s="22">
        <f t="shared" ca="1" si="6"/>
        <v>61</v>
      </c>
      <c r="N38" s="42">
        <f t="shared" si="7"/>
        <v>0</v>
      </c>
      <c r="O38" s="44">
        <f t="shared" ca="1" si="8"/>
        <v>-2726.7533400962711</v>
      </c>
      <c r="P38" s="44">
        <f t="shared" ca="1" si="13"/>
        <v>-312797.87226246815</v>
      </c>
      <c r="Q38" s="46">
        <f t="shared" si="9"/>
        <v>2000</v>
      </c>
    </row>
    <row r="39" spans="6:18" x14ac:dyDescent="0.25">
      <c r="F39" s="12">
        <f t="shared" ref="F39:F70" ca="1" si="15">IF($D$24+G39&lt;$D$25,$D$24+G39,"Sterbejahr")</f>
        <v>2048</v>
      </c>
      <c r="G39" s="29">
        <f t="shared" si="10"/>
        <v>33</v>
      </c>
      <c r="H39" s="13">
        <f t="shared" ref="H39:H66" si="16">$D$21*12</f>
        <v>12000</v>
      </c>
      <c r="I39" s="13">
        <f t="shared" ref="I39:I70" si="17">(H39+J38)*$D$23</f>
        <v>4625.2002589227686</v>
      </c>
      <c r="J39" s="14">
        <f t="shared" si="14"/>
        <v>494064.38109731098</v>
      </c>
      <c r="L39" s="12" t="str">
        <f t="shared" ref="L39:L70" ca="1" si="18">IF($D$24+M39&lt;$D$25,$D$24+M39,"Sterbejahr")</f>
        <v>Sterbejahr</v>
      </c>
      <c r="M39" s="22">
        <f t="shared" ca="1" si="6"/>
        <v>62</v>
      </c>
      <c r="N39" s="42">
        <f t="shared" si="7"/>
        <v>0</v>
      </c>
      <c r="O39" s="44">
        <f t="shared" ca="1" si="8"/>
        <v>-2981.7077119442338</v>
      </c>
      <c r="P39" s="44">
        <f t="shared" ca="1" si="13"/>
        <v>-339779.57997441239</v>
      </c>
      <c r="Q39" s="46">
        <f t="shared" si="9"/>
        <v>2000</v>
      </c>
    </row>
    <row r="40" spans="6:18" x14ac:dyDescent="0.25">
      <c r="F40" s="12">
        <f t="shared" ca="1" si="15"/>
        <v>2049</v>
      </c>
      <c r="G40" s="29">
        <f t="shared" si="10"/>
        <v>34</v>
      </c>
      <c r="H40" s="13">
        <f t="shared" si="16"/>
        <v>12000</v>
      </c>
      <c r="I40" s="13">
        <f t="shared" si="17"/>
        <v>4782.3084013695889</v>
      </c>
      <c r="J40" s="14">
        <f t="shared" si="14"/>
        <v>510846.68949868059</v>
      </c>
      <c r="L40" s="12" t="str">
        <f t="shared" ca="1" si="18"/>
        <v>Sterbejahr</v>
      </c>
      <c r="M40" s="22">
        <f t="shared" ca="1" si="6"/>
        <v>63</v>
      </c>
      <c r="N40" s="42">
        <f t="shared" si="7"/>
        <v>0</v>
      </c>
      <c r="O40" s="44">
        <f t="shared" ref="O40:O66" ca="1" si="19">(O39+P39)*$D$23</f>
        <v>-3239.0941686360702</v>
      </c>
      <c r="P40" s="44">
        <f t="shared" ca="1" si="13"/>
        <v>-367018.67414304847</v>
      </c>
      <c r="Q40" s="46">
        <f t="shared" si="9"/>
        <v>2000</v>
      </c>
    </row>
    <row r="41" spans="6:18" x14ac:dyDescent="0.25">
      <c r="F41" s="12">
        <f t="shared" ca="1" si="15"/>
        <v>2050</v>
      </c>
      <c r="G41" s="29">
        <f t="shared" si="10"/>
        <v>35</v>
      </c>
      <c r="H41" s="13">
        <f t="shared" si="16"/>
        <v>12000</v>
      </c>
      <c r="I41" s="13">
        <f t="shared" si="17"/>
        <v>4940.9012157625311</v>
      </c>
      <c r="J41" s="14">
        <f t="shared" si="14"/>
        <v>527787.59071444313</v>
      </c>
      <c r="L41" s="12" t="str">
        <f t="shared" ca="1" si="18"/>
        <v>Sterbejahr</v>
      </c>
      <c r="M41" s="22">
        <f t="shared" ca="1" si="6"/>
        <v>64</v>
      </c>
      <c r="N41" s="42">
        <f t="shared" si="7"/>
        <v>0</v>
      </c>
      <c r="O41" s="44">
        <f t="shared" ca="1" si="19"/>
        <v>-3498.9359105454191</v>
      </c>
      <c r="P41" s="44">
        <f t="shared" ca="1" si="13"/>
        <v>-394517.61005359387</v>
      </c>
      <c r="Q41" s="46">
        <f t="shared" si="9"/>
        <v>2000</v>
      </c>
    </row>
    <row r="42" spans="6:18" x14ac:dyDescent="0.25">
      <c r="F42" s="12">
        <f t="shared" ca="1" si="15"/>
        <v>2051</v>
      </c>
      <c r="G42" s="29">
        <f t="shared" si="10"/>
        <v>36</v>
      </c>
      <c r="H42" s="13">
        <f t="shared" si="16"/>
        <v>12000</v>
      </c>
      <c r="I42" s="13">
        <f t="shared" si="17"/>
        <v>5100.9927322514877</v>
      </c>
      <c r="J42" s="14">
        <f t="shared" si="14"/>
        <v>544888.58344669465</v>
      </c>
      <c r="L42" s="12" t="str">
        <f t="shared" ca="1" si="18"/>
        <v>Sterbejahr</v>
      </c>
      <c r="M42" s="22">
        <f t="shared" ca="1" si="6"/>
        <v>65</v>
      </c>
      <c r="N42" s="42">
        <f t="shared" si="7"/>
        <v>0</v>
      </c>
      <c r="O42" s="44">
        <f t="shared" ca="1" si="19"/>
        <v>-3761.2563593611162</v>
      </c>
      <c r="P42" s="44">
        <f t="shared" ref="P42:P66" ca="1" si="20">O42+P41-12*Q41</f>
        <v>-422278.86641295499</v>
      </c>
      <c r="Q42" s="46">
        <f t="shared" si="9"/>
        <v>2000</v>
      </c>
    </row>
    <row r="43" spans="6:18" x14ac:dyDescent="0.25">
      <c r="F43" s="12">
        <f t="shared" ca="1" si="15"/>
        <v>2052</v>
      </c>
      <c r="G43" s="29">
        <f t="shared" si="10"/>
        <v>37</v>
      </c>
      <c r="H43" s="13">
        <f t="shared" si="16"/>
        <v>12000</v>
      </c>
      <c r="I43" s="13">
        <f t="shared" si="17"/>
        <v>5262.5971135712643</v>
      </c>
      <c r="J43" s="14">
        <f t="shared" si="14"/>
        <v>562151.1805602659</v>
      </c>
      <c r="L43" s="12" t="str">
        <f t="shared" ca="1" si="18"/>
        <v>Sterbejahr</v>
      </c>
      <c r="M43" s="22">
        <f t="shared" ca="1" si="6"/>
        <v>66</v>
      </c>
      <c r="N43" s="42">
        <f t="shared" si="7"/>
        <v>0</v>
      </c>
      <c r="O43" s="44">
        <f t="shared" ca="1" si="19"/>
        <v>-4026.0791601983869</v>
      </c>
      <c r="P43" s="44">
        <f t="shared" ca="1" si="20"/>
        <v>-450304.94557315338</v>
      </c>
      <c r="Q43" s="46">
        <f t="shared" si="9"/>
        <v>2000</v>
      </c>
    </row>
    <row r="44" spans="6:18" x14ac:dyDescent="0.25">
      <c r="F44" s="12">
        <f t="shared" ca="1" si="15"/>
        <v>2053</v>
      </c>
      <c r="G44" s="29">
        <f t="shared" si="10"/>
        <v>38</v>
      </c>
      <c r="H44" s="13">
        <f t="shared" si="16"/>
        <v>12000</v>
      </c>
      <c r="I44" s="13">
        <f t="shared" si="17"/>
        <v>5425.7286562945128</v>
      </c>
      <c r="J44" s="14">
        <f t="shared" si="14"/>
        <v>579576.90921656042</v>
      </c>
      <c r="L44" s="12" t="str">
        <f t="shared" ca="1" si="18"/>
        <v>Sterbejahr</v>
      </c>
      <c r="M44" s="22">
        <f t="shared" ca="1" si="6"/>
        <v>67</v>
      </c>
      <c r="N44" s="42">
        <f t="shared" si="7"/>
        <v>0</v>
      </c>
      <c r="O44" s="44">
        <f t="shared" ca="1" si="19"/>
        <v>-4293.4281837301742</v>
      </c>
      <c r="P44" s="44">
        <f t="shared" ca="1" si="20"/>
        <v>-478598.37375688355</v>
      </c>
      <c r="Q44" s="46">
        <f t="shared" si="9"/>
        <v>2000</v>
      </c>
    </row>
    <row r="45" spans="6:18" x14ac:dyDescent="0.25">
      <c r="F45" s="12">
        <f t="shared" ca="1" si="15"/>
        <v>2054</v>
      </c>
      <c r="G45" s="29">
        <f t="shared" si="10"/>
        <v>39</v>
      </c>
      <c r="H45" s="13">
        <f t="shared" si="16"/>
        <v>12000</v>
      </c>
      <c r="I45" s="13">
        <f t="shared" si="17"/>
        <v>5590.4017920964961</v>
      </c>
      <c r="J45" s="14">
        <f t="shared" si="14"/>
        <v>597167.31100865686</v>
      </c>
      <c r="L45" s="12" t="str">
        <f t="shared" ca="1" si="18"/>
        <v>Sterbejahr</v>
      </c>
      <c r="M45" s="22">
        <f t="shared" ca="1" si="6"/>
        <v>68</v>
      </c>
      <c r="N45" s="42">
        <f t="shared" si="7"/>
        <v>0</v>
      </c>
      <c r="O45" s="44">
        <f t="shared" ca="1" si="19"/>
        <v>-4563.3275283387993</v>
      </c>
      <c r="P45" s="44">
        <f t="shared" ca="1" si="20"/>
        <v>-507161.70128522237</v>
      </c>
      <c r="Q45" s="46">
        <f t="shared" si="9"/>
        <v>2000</v>
      </c>
    </row>
    <row r="46" spans="6:18" x14ac:dyDescent="0.25">
      <c r="F46" s="12">
        <f t="shared" ca="1" si="15"/>
        <v>2055</v>
      </c>
      <c r="G46" s="29">
        <f t="shared" si="10"/>
        <v>40</v>
      </c>
      <c r="H46" s="13">
        <f t="shared" si="16"/>
        <v>12000</v>
      </c>
      <c r="I46" s="13">
        <f t="shared" si="17"/>
        <v>5756.6310890318073</v>
      </c>
      <c r="J46" s="14">
        <f t="shared" si="14"/>
        <v>614923.94209768868</v>
      </c>
      <c r="L46" s="12" t="str">
        <f t="shared" ca="1" si="18"/>
        <v>Sterbejahr</v>
      </c>
      <c r="M46" s="22">
        <f t="shared" ca="1" si="6"/>
        <v>69</v>
      </c>
      <c r="N46" s="42">
        <f t="shared" si="7"/>
        <v>0</v>
      </c>
      <c r="O46" s="44">
        <f t="shared" ca="1" si="19"/>
        <v>-4835.8015222881531</v>
      </c>
      <c r="P46" s="44">
        <f t="shared" ca="1" si="20"/>
        <v>-535997.50280751055</v>
      </c>
      <c r="Q46" s="46">
        <f t="shared" si="9"/>
        <v>2000</v>
      </c>
    </row>
    <row r="47" spans="6:18" x14ac:dyDescent="0.25">
      <c r="F47" s="12">
        <f t="shared" ca="1" si="15"/>
        <v>2056</v>
      </c>
      <c r="G47" s="29">
        <f t="shared" si="10"/>
        <v>41</v>
      </c>
      <c r="H47" s="13">
        <f t="shared" si="16"/>
        <v>12000</v>
      </c>
      <c r="I47" s="13">
        <f t="shared" si="17"/>
        <v>5924.4312528231576</v>
      </c>
      <c r="J47" s="14">
        <f t="shared" si="14"/>
        <v>632848.37335051189</v>
      </c>
      <c r="L47" s="12" t="str">
        <f t="shared" ca="1" si="18"/>
        <v>Sterbejahr</v>
      </c>
      <c r="M47" s="22">
        <f t="shared" ca="1" si="6"/>
        <v>70</v>
      </c>
      <c r="N47" s="42">
        <f t="shared" si="7"/>
        <v>0</v>
      </c>
      <c r="O47" s="44">
        <f t="shared" ca="1" si="19"/>
        <v>-5110.8747259165975</v>
      </c>
      <c r="P47" s="44">
        <f t="shared" ca="1" si="20"/>
        <v>-565108.37753342721</v>
      </c>
      <c r="Q47" s="46">
        <f t="shared" si="9"/>
        <v>2000</v>
      </c>
    </row>
    <row r="48" spans="6:18" x14ac:dyDescent="0.25">
      <c r="F48" s="12">
        <f t="shared" ca="1" si="15"/>
        <v>2057</v>
      </c>
      <c r="G48" s="29">
        <f t="shared" si="10"/>
        <v>42</v>
      </c>
      <c r="H48" s="13">
        <f t="shared" si="16"/>
        <v>12000</v>
      </c>
      <c r="I48" s="13">
        <f t="shared" si="17"/>
        <v>6093.8171281623372</v>
      </c>
      <c r="J48" s="14">
        <f t="shared" si="14"/>
        <v>650942.19047867425</v>
      </c>
      <c r="L48" s="12" t="str">
        <f t="shared" ca="1" si="18"/>
        <v>Sterbejahr</v>
      </c>
      <c r="M48" s="22">
        <f t="shared" ca="1" si="6"/>
        <v>71</v>
      </c>
      <c r="N48" s="42">
        <f t="shared" si="7"/>
        <v>0</v>
      </c>
      <c r="O48" s="44">
        <f t="shared" ca="1" si="19"/>
        <v>-5388.5719338507997</v>
      </c>
      <c r="P48" s="44">
        <f t="shared" ca="1" si="20"/>
        <v>-594496.94946727797</v>
      </c>
      <c r="Q48" s="46">
        <f t="shared" si="9"/>
        <v>2000</v>
      </c>
    </row>
    <row r="49" spans="6:17" x14ac:dyDescent="0.25">
      <c r="F49" s="12">
        <f t="shared" ca="1" si="15"/>
        <v>2058</v>
      </c>
      <c r="G49" s="29">
        <f t="shared" si="10"/>
        <v>43</v>
      </c>
      <c r="H49" s="13">
        <f t="shared" si="16"/>
        <v>12000</v>
      </c>
      <c r="I49" s="13">
        <f t="shared" si="17"/>
        <v>6264.8037000234717</v>
      </c>
      <c r="J49" s="14">
        <f t="shared" si="14"/>
        <v>669206.9941786977</v>
      </c>
      <c r="L49" s="12" t="str">
        <f t="shared" ca="1" si="18"/>
        <v>Sterbejahr</v>
      </c>
      <c r="M49" s="22">
        <f t="shared" ca="1" si="6"/>
        <v>72</v>
      </c>
      <c r="N49" s="42">
        <f t="shared" si="7"/>
        <v>0</v>
      </c>
      <c r="O49" s="44">
        <f t="shared" ca="1" si="19"/>
        <v>-5668.9181772406664</v>
      </c>
      <c r="P49" s="44">
        <f t="shared" ca="1" si="20"/>
        <v>-624165.86764451861</v>
      </c>
      <c r="Q49" s="46">
        <f t="shared" si="9"/>
        <v>2000</v>
      </c>
    </row>
    <row r="50" spans="6:17" x14ac:dyDescent="0.25">
      <c r="F50" s="12">
        <f t="shared" ca="1" si="15"/>
        <v>2059</v>
      </c>
      <c r="G50" s="29">
        <f t="shared" si="10"/>
        <v>44</v>
      </c>
      <c r="H50" s="13">
        <f t="shared" si="16"/>
        <v>12000</v>
      </c>
      <c r="I50" s="13">
        <f t="shared" si="17"/>
        <v>6437.4060949886934</v>
      </c>
      <c r="J50" s="14">
        <f t="shared" si="14"/>
        <v>687644.40027368639</v>
      </c>
      <c r="L50" s="12" t="str">
        <f t="shared" ca="1" si="18"/>
        <v>Sterbejahr</v>
      </c>
      <c r="M50" s="22">
        <f t="shared" ca="1" si="6"/>
        <v>73</v>
      </c>
      <c r="N50" s="42">
        <f t="shared" si="7"/>
        <v>0</v>
      </c>
      <c r="O50" s="44">
        <f t="shared" ca="1" si="19"/>
        <v>-5951.9387260156254</v>
      </c>
      <c r="P50" s="44">
        <f t="shared" ca="1" si="20"/>
        <v>-654117.80637053424</v>
      </c>
      <c r="Q50" s="46">
        <f t="shared" si="9"/>
        <v>2000</v>
      </c>
    </row>
    <row r="51" spans="6:17" x14ac:dyDescent="0.25">
      <c r="F51" s="12">
        <f t="shared" ca="1" si="15"/>
        <v>2060</v>
      </c>
      <c r="G51" s="29">
        <f t="shared" si="10"/>
        <v>45</v>
      </c>
      <c r="H51" s="13">
        <f t="shared" si="16"/>
        <v>12000</v>
      </c>
      <c r="I51" s="13">
        <f t="shared" si="17"/>
        <v>6611.6395825863365</v>
      </c>
      <c r="J51" s="14">
        <f t="shared" si="14"/>
        <v>706256.03985627275</v>
      </c>
      <c r="L51" s="12" t="str">
        <f t="shared" ca="1" si="18"/>
        <v>Sterbejahr</v>
      </c>
      <c r="M51" s="22">
        <f t="shared" ca="1" si="6"/>
        <v>74</v>
      </c>
      <c r="N51" s="42">
        <f t="shared" si="7"/>
        <v>0</v>
      </c>
      <c r="O51" s="44">
        <f t="shared" ca="1" si="19"/>
        <v>-6237.6590911623962</v>
      </c>
      <c r="P51" s="44">
        <f t="shared" ca="1" si="20"/>
        <v>-684355.46546169661</v>
      </c>
      <c r="Q51" s="46">
        <f t="shared" si="9"/>
        <v>2000</v>
      </c>
    </row>
    <row r="52" spans="6:17" x14ac:dyDescent="0.25">
      <c r="F52" s="12">
        <f t="shared" ca="1" si="15"/>
        <v>2061</v>
      </c>
      <c r="G52" s="29">
        <f t="shared" si="10"/>
        <v>46</v>
      </c>
      <c r="H52" s="13">
        <f t="shared" si="16"/>
        <v>12000</v>
      </c>
      <c r="I52" s="13">
        <f t="shared" si="17"/>
        <v>6787.5195766417773</v>
      </c>
      <c r="J52" s="14">
        <f t="shared" si="14"/>
        <v>725043.55943291448</v>
      </c>
      <c r="L52" s="12" t="str">
        <f t="shared" ca="1" si="18"/>
        <v>Sterbejahr</v>
      </c>
      <c r="M52" s="22">
        <f t="shared" ca="1" si="6"/>
        <v>75</v>
      </c>
      <c r="N52" s="42">
        <f t="shared" si="7"/>
        <v>0</v>
      </c>
      <c r="O52" s="44">
        <f t="shared" ca="1" si="19"/>
        <v>-6526.1050270245178</v>
      </c>
      <c r="P52" s="44">
        <f t="shared" ca="1" si="20"/>
        <v>-714881.57048872113</v>
      </c>
      <c r="Q52" s="46">
        <f t="shared" si="9"/>
        <v>2000</v>
      </c>
    </row>
    <row r="53" spans="6:17" x14ac:dyDescent="0.25">
      <c r="F53" s="12">
        <f t="shared" ca="1" si="15"/>
        <v>2062</v>
      </c>
      <c r="G53" s="29">
        <f t="shared" si="10"/>
        <v>47</v>
      </c>
      <c r="H53" s="13">
        <f t="shared" si="16"/>
        <v>12000</v>
      </c>
      <c r="I53" s="13">
        <f t="shared" si="17"/>
        <v>6965.0616366410422</v>
      </c>
      <c r="J53" s="14">
        <f t="shared" si="14"/>
        <v>744008.62106955552</v>
      </c>
      <c r="L53" s="12" t="str">
        <f t="shared" ca="1" si="18"/>
        <v>Sterbejahr</v>
      </c>
      <c r="M53" s="22">
        <f t="shared" ca="1" si="6"/>
        <v>76</v>
      </c>
      <c r="N53" s="42">
        <f t="shared" si="7"/>
        <v>0</v>
      </c>
      <c r="O53" s="44">
        <f t="shared" ca="1" si="19"/>
        <v>-6817.3025336237961</v>
      </c>
      <c r="P53" s="44">
        <f t="shared" ca="1" si="20"/>
        <v>-745698.87302234489</v>
      </c>
      <c r="Q53" s="46">
        <f t="shared" si="9"/>
        <v>2000</v>
      </c>
    </row>
    <row r="54" spans="6:17" x14ac:dyDescent="0.25">
      <c r="F54" s="12">
        <f t="shared" ca="1" si="15"/>
        <v>2063</v>
      </c>
      <c r="G54" s="29">
        <f t="shared" si="10"/>
        <v>48</v>
      </c>
      <c r="H54" s="13">
        <f t="shared" si="16"/>
        <v>12000</v>
      </c>
      <c r="I54" s="13">
        <f t="shared" si="17"/>
        <v>7144.2814691072999</v>
      </c>
      <c r="J54" s="14">
        <f t="shared" si="14"/>
        <v>763152.90253866278</v>
      </c>
      <c r="L54" s="12" t="str">
        <f t="shared" ca="1" si="18"/>
        <v>Sterbejahr</v>
      </c>
      <c r="M54" s="22">
        <f t="shared" ca="1" si="6"/>
        <v>77</v>
      </c>
      <c r="N54" s="42">
        <f t="shared" si="7"/>
        <v>0</v>
      </c>
      <c r="O54" s="44">
        <f t="shared" ca="1" si="19"/>
        <v>-7111.2778590039043</v>
      </c>
      <c r="P54" s="44">
        <f t="shared" ca="1" si="20"/>
        <v>-776810.15088134876</v>
      </c>
      <c r="Q54" s="46">
        <f t="shared" si="9"/>
        <v>2000</v>
      </c>
    </row>
    <row r="55" spans="6:17" x14ac:dyDescent="0.25">
      <c r="F55" s="12">
        <f t="shared" ca="1" si="15"/>
        <v>2064</v>
      </c>
      <c r="G55" s="29">
        <f t="shared" si="10"/>
        <v>49</v>
      </c>
      <c r="H55" s="13">
        <f t="shared" si="16"/>
        <v>12000</v>
      </c>
      <c r="I55" s="13">
        <f t="shared" si="17"/>
        <v>7325.1949289903632</v>
      </c>
      <c r="J55" s="14">
        <f t="shared" si="14"/>
        <v>782478.0974676531</v>
      </c>
      <c r="L55" s="12" t="str">
        <f t="shared" ca="1" si="18"/>
        <v>Sterbejahr</v>
      </c>
      <c r="M55" s="22">
        <f t="shared" ca="1" si="6"/>
        <v>78</v>
      </c>
      <c r="N55" s="42">
        <f t="shared" si="7"/>
        <v>0</v>
      </c>
      <c r="O55" s="44">
        <f t="shared" ca="1" si="19"/>
        <v>-7408.0575015963323</v>
      </c>
      <c r="P55" s="44">
        <f t="shared" ca="1" si="20"/>
        <v>-808218.20838294504</v>
      </c>
      <c r="Q55" s="46">
        <f t="shared" si="9"/>
        <v>2000</v>
      </c>
    </row>
    <row r="56" spans="6:17" x14ac:dyDescent="0.25">
      <c r="F56" s="12" t="str">
        <f t="shared" ca="1" si="15"/>
        <v>Sterbejahr</v>
      </c>
      <c r="G56" s="29">
        <f t="shared" ref="G56" si="21">G55+1</f>
        <v>50</v>
      </c>
      <c r="H56" s="13">
        <f t="shared" si="16"/>
        <v>12000</v>
      </c>
      <c r="I56" s="13">
        <f t="shared" si="17"/>
        <v>7507.8180210693217</v>
      </c>
      <c r="J56" s="14">
        <f t="shared" si="14"/>
        <v>801985.91548872238</v>
      </c>
      <c r="L56" s="12" t="str">
        <f t="shared" ca="1" si="18"/>
        <v>Sterbejahr</v>
      </c>
      <c r="M56" s="22">
        <f t="shared" ca="1" si="6"/>
        <v>79</v>
      </c>
      <c r="N56" s="42">
        <f t="shared" si="7"/>
        <v>0</v>
      </c>
      <c r="O56" s="44">
        <f t="shared" ca="1" si="19"/>
        <v>-7707.6682126089154</v>
      </c>
      <c r="P56" s="44">
        <f t="shared" ca="1" si="20"/>
        <v>-839925.87659555394</v>
      </c>
      <c r="Q56" s="46">
        <f t="shared" si="9"/>
        <v>2000</v>
      </c>
    </row>
    <row r="57" spans="6:17" x14ac:dyDescent="0.25">
      <c r="F57" s="12" t="str">
        <f t="shared" ca="1" si="15"/>
        <v>Sterbejahr</v>
      </c>
      <c r="G57" s="29">
        <f t="shared" ref="G57:G66" si="22">G56+1</f>
        <v>51</v>
      </c>
      <c r="H57" s="13">
        <f t="shared" si="16"/>
        <v>12000</v>
      </c>
      <c r="I57" s="13">
        <f t="shared" si="17"/>
        <v>7692.1669013684268</v>
      </c>
      <c r="J57" s="14">
        <f t="shared" ref="J57:J66" si="23">H57+I57+J56</f>
        <v>821678.0823900908</v>
      </c>
      <c r="L57" s="12" t="str">
        <f t="shared" ca="1" si="18"/>
        <v>Sterbejahr</v>
      </c>
      <c r="M57" s="22">
        <f t="shared" ca="1" si="6"/>
        <v>80</v>
      </c>
      <c r="N57" s="42">
        <f t="shared" si="7"/>
        <v>0</v>
      </c>
      <c r="O57" s="44">
        <f t="shared" ca="1" si="19"/>
        <v>-8010.1369984371386</v>
      </c>
      <c r="P57" s="44">
        <f t="shared" ca="1" si="20"/>
        <v>-871936.01359399105</v>
      </c>
      <c r="Q57" s="46">
        <f t="shared" si="9"/>
        <v>2000</v>
      </c>
    </row>
    <row r="58" spans="6:17" x14ac:dyDescent="0.25">
      <c r="F58" s="12" t="str">
        <f t="shared" ca="1" si="15"/>
        <v>Sterbejahr</v>
      </c>
      <c r="G58" s="29">
        <f t="shared" si="22"/>
        <v>52</v>
      </c>
      <c r="H58" s="13">
        <f t="shared" si="16"/>
        <v>12000</v>
      </c>
      <c r="I58" s="13">
        <f t="shared" si="17"/>
        <v>7878.2578785863579</v>
      </c>
      <c r="J58" s="14">
        <f t="shared" si="23"/>
        <v>841556.3402686771</v>
      </c>
      <c r="L58" s="12" t="str">
        <f t="shared" ca="1" si="18"/>
        <v>Sterbejahr</v>
      </c>
      <c r="M58" s="22">
        <f t="shared" ca="1" si="6"/>
        <v>81</v>
      </c>
      <c r="N58" s="42">
        <f t="shared" si="7"/>
        <v>0</v>
      </c>
      <c r="O58" s="44">
        <f t="shared" ca="1" si="19"/>
        <v>-8315.4911230984471</v>
      </c>
      <c r="P58" s="44">
        <f t="shared" ca="1" si="20"/>
        <v>-904251.50471708947</v>
      </c>
      <c r="Q58" s="46">
        <f t="shared" si="9"/>
        <v>2000</v>
      </c>
    </row>
    <row r="59" spans="6:17" x14ac:dyDescent="0.25">
      <c r="F59" s="12" t="str">
        <f t="shared" ca="1" si="15"/>
        <v>Sterbejahr</v>
      </c>
      <c r="G59" s="29">
        <f t="shared" si="22"/>
        <v>53</v>
      </c>
      <c r="H59" s="13">
        <f t="shared" si="16"/>
        <v>12000</v>
      </c>
      <c r="I59" s="13">
        <f t="shared" si="17"/>
        <v>8066.1074155389988</v>
      </c>
      <c r="J59" s="14">
        <f t="shared" si="23"/>
        <v>861622.44768421608</v>
      </c>
      <c r="L59" s="12" t="str">
        <f t="shared" ca="1" si="18"/>
        <v>Sterbejahr</v>
      </c>
      <c r="M59" s="22">
        <f t="shared" ca="1" si="6"/>
        <v>82</v>
      </c>
      <c r="N59" s="42">
        <f t="shared" si="7"/>
        <v>0</v>
      </c>
      <c r="O59" s="44">
        <f t="shared" ca="1" si="19"/>
        <v>-8623.758110689776</v>
      </c>
      <c r="P59" s="44">
        <f t="shared" ca="1" si="20"/>
        <v>-936875.26282777928</v>
      </c>
      <c r="Q59" s="46">
        <f t="shared" si="9"/>
        <v>2000</v>
      </c>
    </row>
    <row r="60" spans="6:17" x14ac:dyDescent="0.25">
      <c r="F60" s="12" t="str">
        <f t="shared" ca="1" si="15"/>
        <v>Sterbejahr</v>
      </c>
      <c r="G60" s="29">
        <f t="shared" si="22"/>
        <v>54</v>
      </c>
      <c r="H60" s="13">
        <f t="shared" si="16"/>
        <v>12000</v>
      </c>
      <c r="I60" s="13">
        <f t="shared" si="17"/>
        <v>8255.7321306158428</v>
      </c>
      <c r="J60" s="14">
        <f t="shared" si="23"/>
        <v>881878.17981483194</v>
      </c>
      <c r="L60" s="12" t="str">
        <f t="shared" ca="1" si="18"/>
        <v>Sterbejahr</v>
      </c>
      <c r="M60" s="22">
        <f t="shared" ca="1" si="6"/>
        <v>83</v>
      </c>
      <c r="N60" s="42">
        <f t="shared" si="7"/>
        <v>0</v>
      </c>
      <c r="O60" s="44">
        <f t="shared" ca="1" si="19"/>
        <v>-8934.9657478685331</v>
      </c>
      <c r="P60" s="44">
        <f t="shared" ca="1" si="20"/>
        <v>-969810.22857564781</v>
      </c>
      <c r="Q60" s="46">
        <f t="shared" si="9"/>
        <v>2000</v>
      </c>
    </row>
    <row r="61" spans="6:17" x14ac:dyDescent="0.25">
      <c r="F61" s="12" t="str">
        <f t="shared" ca="1" si="15"/>
        <v>Sterbejahr</v>
      </c>
      <c r="G61" s="29">
        <f t="shared" si="22"/>
        <v>55</v>
      </c>
      <c r="H61" s="13">
        <f t="shared" si="16"/>
        <v>12000</v>
      </c>
      <c r="I61" s="13">
        <f t="shared" si="17"/>
        <v>8447.1487992501625</v>
      </c>
      <c r="J61" s="14">
        <f t="shared" si="23"/>
        <v>902325.32861408207</v>
      </c>
      <c r="L61" s="12" t="str">
        <f t="shared" ca="1" si="18"/>
        <v>Sterbejahr</v>
      </c>
      <c r="M61" s="22">
        <f t="shared" ca="1" si="6"/>
        <v>84</v>
      </c>
      <c r="N61" s="42">
        <f t="shared" si="7"/>
        <v>0</v>
      </c>
      <c r="O61" s="44">
        <f t="shared" ca="1" si="19"/>
        <v>-9249.1420863572293</v>
      </c>
      <c r="P61" s="44">
        <f t="shared" ca="1" si="20"/>
        <v>-1003059.370662005</v>
      </c>
      <c r="Q61" s="46">
        <f t="shared" si="9"/>
        <v>2000</v>
      </c>
    </row>
    <row r="62" spans="6:17" x14ac:dyDescent="0.25">
      <c r="F62" s="12" t="str">
        <f t="shared" ca="1" si="15"/>
        <v>Sterbejahr</v>
      </c>
      <c r="G62" s="29">
        <f t="shared" si="22"/>
        <v>56</v>
      </c>
      <c r="H62" s="13">
        <f t="shared" si="16"/>
        <v>12000</v>
      </c>
      <c r="I62" s="13">
        <f t="shared" si="17"/>
        <v>8640.3743554030752</v>
      </c>
      <c r="J62" s="14">
        <f t="shared" si="23"/>
        <v>922965.7029694852</v>
      </c>
      <c r="L62" s="12" t="str">
        <f t="shared" ca="1" si="18"/>
        <v>Sterbejahr</v>
      </c>
      <c r="M62" s="22">
        <f t="shared" ca="1" si="6"/>
        <v>85</v>
      </c>
      <c r="N62" s="42">
        <f t="shared" si="7"/>
        <v>0</v>
      </c>
      <c r="O62" s="44">
        <f t="shared" ca="1" si="19"/>
        <v>-9566.3154454720243</v>
      </c>
      <c r="P62" s="44">
        <f t="shared" ca="1" si="20"/>
        <v>-1036625.6861074771</v>
      </c>
      <c r="Q62" s="46">
        <f t="shared" si="9"/>
        <v>2000</v>
      </c>
    </row>
    <row r="63" spans="6:17" x14ac:dyDescent="0.25">
      <c r="F63" s="12" t="str">
        <f t="shared" ca="1" si="15"/>
        <v>Sterbejahr</v>
      </c>
      <c r="G63" s="29">
        <f t="shared" si="22"/>
        <v>57</v>
      </c>
      <c r="H63" s="13">
        <f t="shared" si="16"/>
        <v>12000</v>
      </c>
      <c r="I63" s="13">
        <f t="shared" si="17"/>
        <v>8835.4258930616343</v>
      </c>
      <c r="J63" s="14">
        <f t="shared" si="23"/>
        <v>943801.12886254687</v>
      </c>
      <c r="L63" s="12" t="str">
        <f t="shared" ca="1" si="18"/>
        <v>Sterbejahr</v>
      </c>
      <c r="M63" s="22">
        <f t="shared" ca="1" si="6"/>
        <v>86</v>
      </c>
      <c r="N63" s="42">
        <f t="shared" si="7"/>
        <v>0</v>
      </c>
      <c r="O63" s="44">
        <f t="shared" ca="1" si="19"/>
        <v>-9886.5144146753682</v>
      </c>
      <c r="P63" s="44">
        <f t="shared" ca="1" si="20"/>
        <v>-1070512.2005221525</v>
      </c>
      <c r="Q63" s="46">
        <f t="shared" si="9"/>
        <v>2000</v>
      </c>
    </row>
    <row r="64" spans="6:17" x14ac:dyDescent="0.25">
      <c r="F64" s="12" t="str">
        <f t="shared" ca="1" si="15"/>
        <v>Sterbejahr</v>
      </c>
      <c r="G64" s="29">
        <f t="shared" si="22"/>
        <v>58</v>
      </c>
      <c r="H64" s="13">
        <f t="shared" si="16"/>
        <v>12000</v>
      </c>
      <c r="I64" s="13">
        <f t="shared" si="17"/>
        <v>9032.320667751068</v>
      </c>
      <c r="J64" s="14">
        <f t="shared" si="23"/>
        <v>964833.44953029789</v>
      </c>
      <c r="L64" s="12" t="str">
        <f t="shared" ca="1" si="18"/>
        <v>Sterbejahr</v>
      </c>
      <c r="M64" s="22">
        <f t="shared" ca="1" si="6"/>
        <v>87</v>
      </c>
      <c r="N64" s="42">
        <f t="shared" si="7"/>
        <v>0</v>
      </c>
      <c r="O64" s="44">
        <f t="shared" ca="1" si="19"/>
        <v>-10209.767856153023</v>
      </c>
      <c r="P64" s="44">
        <f t="shared" ca="1" si="20"/>
        <v>-1104721.9683783054</v>
      </c>
      <c r="Q64" s="46">
        <f t="shared" si="9"/>
        <v>2000</v>
      </c>
    </row>
    <row r="65" spans="6:17" x14ac:dyDescent="0.25">
      <c r="F65" s="12" t="str">
        <f t="shared" ca="1" si="15"/>
        <v>Sterbejahr</v>
      </c>
      <c r="G65" s="29">
        <f t="shared" si="22"/>
        <v>59</v>
      </c>
      <c r="H65" s="13">
        <f t="shared" si="16"/>
        <v>12000</v>
      </c>
      <c r="I65" s="13">
        <f t="shared" si="17"/>
        <v>9231.0760980613159</v>
      </c>
      <c r="J65" s="14">
        <f t="shared" si="23"/>
        <v>986064.52562835917</v>
      </c>
      <c r="L65" s="12" t="str">
        <f t="shared" ca="1" si="18"/>
        <v>Sterbejahr</v>
      </c>
      <c r="M65" s="22">
        <f t="shared" ca="1" si="6"/>
        <v>88</v>
      </c>
      <c r="N65" s="42">
        <f t="shared" si="7"/>
        <v>0</v>
      </c>
      <c r="O65" s="44">
        <f t="shared" ca="1" si="19"/>
        <v>-10536.104907415633</v>
      </c>
      <c r="P65" s="44">
        <f t="shared" ca="1" si="20"/>
        <v>-1139258.073285721</v>
      </c>
      <c r="Q65" s="46">
        <f t="shared" si="9"/>
        <v>2000</v>
      </c>
    </row>
    <row r="66" spans="6:17" x14ac:dyDescent="0.25">
      <c r="F66" s="15" t="str">
        <f t="shared" ca="1" si="15"/>
        <v>Sterbejahr</v>
      </c>
      <c r="G66" s="30">
        <f t="shared" si="22"/>
        <v>60</v>
      </c>
      <c r="H66" s="16">
        <f t="shared" si="16"/>
        <v>12000</v>
      </c>
      <c r="I66" s="16">
        <f t="shared" si="17"/>
        <v>9431.7097671879947</v>
      </c>
      <c r="J66" s="17">
        <f t="shared" si="23"/>
        <v>1007496.2353955471</v>
      </c>
      <c r="L66" s="15" t="str">
        <f t="shared" ca="1" si="18"/>
        <v>Sterbejahr</v>
      </c>
      <c r="M66" s="23">
        <f t="shared" ca="1" si="6"/>
        <v>89</v>
      </c>
      <c r="N66" s="47">
        <f t="shared" si="7"/>
        <v>0</v>
      </c>
      <c r="O66" s="48">
        <f t="shared" ca="1" si="19"/>
        <v>-10865.554983925142</v>
      </c>
      <c r="P66" s="48">
        <f t="shared" ca="1" si="20"/>
        <v>-1174123.6282696461</v>
      </c>
      <c r="Q66" s="49">
        <f t="shared" si="9"/>
        <v>2000</v>
      </c>
    </row>
  </sheetData>
  <mergeCells count="8">
    <mergeCell ref="C1:D1"/>
    <mergeCell ref="F1:J1"/>
    <mergeCell ref="L1:Q1"/>
    <mergeCell ref="D9:D10"/>
    <mergeCell ref="D13:D14"/>
    <mergeCell ref="F3:J3"/>
    <mergeCell ref="L3:Q3"/>
    <mergeCell ref="B3:D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Entwicklung Vermögen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2014-01-24T13:08:10Z</dcterms:created>
  <dcterms:modified xsi:type="dcterms:W3CDTF">2015-12-11T13:54:03Z</dcterms:modified>
</cp:coreProperties>
</file>